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R_Investor Conference\2025\20251029\"/>
    </mc:Choice>
  </mc:AlternateContent>
  <bookViews>
    <workbookView xWindow="0" yWindow="0" windowWidth="2160" windowHeight="0" tabRatio="857"/>
  </bookViews>
  <sheets>
    <sheet name="Quarterly BS" sheetId="82" r:id="rId1"/>
    <sheet name="Quarterly IS-3M" sheetId="83" r:id="rId2"/>
    <sheet name="Quarterly IS-9M" sheetId="87" r:id="rId3"/>
    <sheet name="Quarterly CF" sheetId="86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___1_Excel_BuiltIn__FilterDatabase_1_1" localSheetId="2">#REF!</definedName>
    <definedName name="____1_Excel_BuiltIn__FilterDatabase_1_1">#REF!</definedName>
    <definedName name="____2_Excel_BuiltIn__FilterDatabase_3_1" localSheetId="2">#REF!</definedName>
    <definedName name="____2_Excel_BuiltIn__FilterDatabase_3_1">#REF!</definedName>
    <definedName name="___1_Excel_BuiltIn__FilterDatabase_1_1" localSheetId="2">#REF!</definedName>
    <definedName name="___1_Excel_BuiltIn__FilterDatabase_1_1">#REF!</definedName>
    <definedName name="___2_Excel_BuiltIn__FilterDatabase_3_1" localSheetId="2">#REF!</definedName>
    <definedName name="___2_Excel_BuiltIn__FilterDatabase_3_1">#REF!</definedName>
    <definedName name="___3Excel_BuiltIn__FilterDatabase_3_1_1" localSheetId="2">#REF!</definedName>
    <definedName name="___3Excel_BuiltIn__FilterDatabase_3_1_1">#REF!</definedName>
    <definedName name="___4Excel_BuiltIn__FilterDatabase_4_1" localSheetId="2">#REF!</definedName>
    <definedName name="___4Excel_BuiltIn__FilterDatabase_4_1">#REF!</definedName>
    <definedName name="__1_Excel_BuiltIn__FilterDatabase_1_1" localSheetId="2">#REF!</definedName>
    <definedName name="__1_Excel_BuiltIn__FilterDatabase_1_1">#REF!</definedName>
    <definedName name="__2_Excel_BuiltIn__FilterDatabase_3_1" localSheetId="2">#REF!</definedName>
    <definedName name="__2_Excel_BuiltIn__FilterDatabase_3_1">#REF!</definedName>
    <definedName name="__3Excel_BuiltIn__FilterDatabase_3_1_1" localSheetId="2">#REF!</definedName>
    <definedName name="__3Excel_BuiltIn__FilterDatabase_3_1_1">#REF!</definedName>
    <definedName name="__4Excel_BuiltIn__FilterDatabase_4_1" localSheetId="2">#REF!</definedName>
    <definedName name="__4Excel_BuiltIn__FilterDatabase_4_1">#REF!</definedName>
    <definedName name="__ji3" localSheetId="2">#REF!</definedName>
    <definedName name="__ji3">#REF!</definedName>
    <definedName name="__xlnm._FilterDatabase">#N/A</definedName>
    <definedName name="_1_Excel_BuiltIn__FilterDatabase_1_1" localSheetId="2">#REF!</definedName>
    <definedName name="_1_Excel_BuiltIn__FilterDatabase_1_1">#REF!</definedName>
    <definedName name="_1Excel_BuiltIn__FilterDatabase__1" localSheetId="2">#REF!</definedName>
    <definedName name="_1Excel_BuiltIn__FilterDatabase__1">#REF!</definedName>
    <definedName name="_1Excel_BuiltIn__FilterDatabase_3_1_1" localSheetId="2">#REF!</definedName>
    <definedName name="_1Excel_BuiltIn__FilterDatabase_3_1_1">#REF!</definedName>
    <definedName name="_2_Excel_BuiltIn__FilterDatabase_3_1" localSheetId="2">#REF!</definedName>
    <definedName name="_2_Excel_BuiltIn__FilterDatabase_3_1">#REF!</definedName>
    <definedName name="_2Excel_BuiltIn__FilterDatabase_1_5_1" localSheetId="2">#REF!</definedName>
    <definedName name="_2Excel_BuiltIn__FilterDatabase_1_5_1">#REF!</definedName>
    <definedName name="_2Excel_BuiltIn__FilterDatabase_4_1" localSheetId="2">#REF!</definedName>
    <definedName name="_2Excel_BuiltIn__FilterDatabase_4_1">#REF!</definedName>
    <definedName name="_3Excel_BuiltIn__FilterDatabase_3_1_1" localSheetId="2">#REF!</definedName>
    <definedName name="_3Excel_BuiltIn__FilterDatabase_3_1_1">#REF!</definedName>
    <definedName name="_4Excel_BuiltIn__FilterDatabase_3_1_1" localSheetId="2">#REF!</definedName>
    <definedName name="_4Excel_BuiltIn__FilterDatabase_3_1_1">#REF!</definedName>
    <definedName name="_4Excel_BuiltIn__FilterDatabase_4_1" localSheetId="2">#REF!</definedName>
    <definedName name="_4Excel_BuiltIn__FilterDatabase_4_1">#REF!</definedName>
    <definedName name="_4Excel_BuiltIn_Print_Area_1_1_1_1" localSheetId="2">#REF!</definedName>
    <definedName name="_4Excel_BuiltIn_Print_Area_1_1_1_1">#REF!</definedName>
    <definedName name="_5Excel_BuiltIn_Print_Area_1_1_1_1_1" localSheetId="2">(#REF!,#REF!)</definedName>
    <definedName name="_5Excel_BuiltIn_Print_Area_1_1_1_1_1">(#REF!,#REF!)</definedName>
    <definedName name="_6Excel_BuiltIn__FilterDatabase_4_1" localSheetId="2">#REF!</definedName>
    <definedName name="_6Excel_BuiltIn__FilterDatabase_4_1">#REF!</definedName>
    <definedName name="_6Excel_BuiltIn_Print_Area_1_5_1" localSheetId="2">#REF!</definedName>
    <definedName name="_6Excel_BuiltIn_Print_Area_1_5_1">#REF!</definedName>
    <definedName name="_7Excel_BuiltIn_Print_Area_2_1" localSheetId="2">#REF!</definedName>
    <definedName name="_7Excel_BuiltIn_Print_Area_2_1">#REF!</definedName>
    <definedName name="_8Excel_BuiltIn_Print_Area_5_1" localSheetId="2">#REF!</definedName>
    <definedName name="_8Excel_BuiltIn_Print_Area_5_1">#REF!</definedName>
    <definedName name="_ji3" localSheetId="2">#REF!</definedName>
    <definedName name="_ji3">#REF!</definedName>
    <definedName name="A" localSheetId="2">#REF!</definedName>
    <definedName name="A">#REF!</definedName>
    <definedName name="AA" localSheetId="2">#REF!</definedName>
    <definedName name="AA">#REF!</definedName>
    <definedName name="AAA" localSheetId="2">#REF!</definedName>
    <definedName name="AAA">#REF!</definedName>
    <definedName name="AAAA" localSheetId="2">#REF!</definedName>
    <definedName name="AAAA">#REF!</definedName>
    <definedName name="AAAAA" localSheetId="2">#REF!</definedName>
    <definedName name="AAAAA">#REF!</definedName>
    <definedName name="ActDesc" localSheetId="0">'Quarterly BS'!$A$8</definedName>
    <definedName name="ActDesc_1" localSheetId="0">'Quarterly BS'!$A$32</definedName>
    <definedName name="AFSDFD" localSheetId="2">#REF!</definedName>
    <definedName name="AFSDFD">#REF!</definedName>
    <definedName name="AREA">NA()</definedName>
    <definedName name="cccc" localSheetId="2">[1]客戶別!#REF!</definedName>
    <definedName name="cccc">[1]客戶別!#REF!</definedName>
    <definedName name="cff" localSheetId="2">#REF!</definedName>
    <definedName name="cff">#REF!</definedName>
    <definedName name="Col01_1" localSheetId="0">'Quarterly BS'!$C$32</definedName>
    <definedName name="Col02_1" localSheetId="0">'Quarterly BS'!$D$32</definedName>
    <definedName name="Col03_1" localSheetId="0">'Quarterly BS'!$F$32</definedName>
    <definedName name="Col04_1" localSheetId="0">'Quarterly BS'!$G$32</definedName>
    <definedName name="Col05_1" localSheetId="0">'Quarterly BS'!$I$32</definedName>
    <definedName name="Col06_1" localSheetId="0">'Quarterly BS'!$J$32</definedName>
    <definedName name="Col07_1" localSheetId="1">'Quarterly IS-3M'!#REF!</definedName>
    <definedName name="Col07_1" localSheetId="2">'Quarterly IS-9M'!$F$54</definedName>
    <definedName name="Col08_1" localSheetId="1">'Quarterly IS-3M'!#REF!</definedName>
    <definedName name="Col08_1" localSheetId="2">'Quarterly IS-9M'!$G$54</definedName>
    <definedName name="DataEnd" localSheetId="0">'Quarterly BS'!$A$28</definedName>
    <definedName name="DataEnd_1" localSheetId="0">'Quarterly BS'!$A$71</definedName>
    <definedName name="DDE_LINK2_9" localSheetId="2">#REF!</definedName>
    <definedName name="DDE_LINK2_9">#REF!</definedName>
    <definedName name="DFDF" localSheetId="2">#REF!</definedName>
    <definedName name="DFDF">#REF!</definedName>
    <definedName name="e" localSheetId="2">#REF!</definedName>
    <definedName name="e">#REF!</definedName>
    <definedName name="ee" localSheetId="2">#REF!</definedName>
    <definedName name="ee">#REF!</definedName>
    <definedName name="eee" localSheetId="2">#REF!</definedName>
    <definedName name="eee">#REF!</definedName>
    <definedName name="eeee" localSheetId="2">#REF!</definedName>
    <definedName name="eeee">#REF!</definedName>
    <definedName name="eeeee" localSheetId="2">#REF!</definedName>
    <definedName name="eeeee">#REF!</definedName>
    <definedName name="eeeeee" localSheetId="2">#REF!</definedName>
    <definedName name="eeeeee">#REF!</definedName>
    <definedName name="eeeeeee" localSheetId="2">#REF!</definedName>
    <definedName name="eeeeeee">#REF!</definedName>
    <definedName name="eeeeeeee" localSheetId="2">#REF!</definedName>
    <definedName name="eeeeeeee">#REF!</definedName>
    <definedName name="EndYear1CE_1" localSheetId="3">'Quarterly CF'!$G$6</definedName>
    <definedName name="EndYear1CE_2" localSheetId="0">'Quarterly BS'!$I$5</definedName>
    <definedName name="EndYearCE_1" localSheetId="3">'Quarterly CF'!$E$6</definedName>
    <definedName name="Excel_BuiltIn__FilterDatabase_1" localSheetId="2">#REF!</definedName>
    <definedName name="Excel_BuiltIn__FilterDatabase_1">#REF!</definedName>
    <definedName name="Excel_BuiltIn__FilterDatabase_1_1" localSheetId="2">#REF!</definedName>
    <definedName name="Excel_BuiltIn__FilterDatabase_1_1">#REF!</definedName>
    <definedName name="Excel_BuiltIn__FilterDatabase_1_1_1" localSheetId="2">#REF!</definedName>
    <definedName name="Excel_BuiltIn__FilterDatabase_1_1_1">#REF!</definedName>
    <definedName name="Excel_BuiltIn__FilterDatabase_1_10" localSheetId="2">#REF!</definedName>
    <definedName name="Excel_BuiltIn__FilterDatabase_1_10">#REF!</definedName>
    <definedName name="Excel_BuiltIn__FilterDatabase_1_11" localSheetId="2">#REF!</definedName>
    <definedName name="Excel_BuiltIn__FilterDatabase_1_11">#REF!</definedName>
    <definedName name="Excel_BuiltIn__FilterDatabase_1_12" localSheetId="2">#REF!</definedName>
    <definedName name="Excel_BuiltIn__FilterDatabase_1_12">#REF!</definedName>
    <definedName name="Excel_BuiltIn__FilterDatabase_1_13" localSheetId="2">#REF!</definedName>
    <definedName name="Excel_BuiltIn__FilterDatabase_1_13">#REF!</definedName>
    <definedName name="Excel_BuiltIn__FilterDatabase_1_14" localSheetId="2">#REF!</definedName>
    <definedName name="Excel_BuiltIn__FilterDatabase_1_14">#REF!</definedName>
    <definedName name="Excel_BuiltIn__FilterDatabase_1_2">NA()</definedName>
    <definedName name="Excel_BuiltIn__FilterDatabase_1_3" localSheetId="2">#REF!</definedName>
    <definedName name="Excel_BuiltIn__FilterDatabase_1_3">#REF!</definedName>
    <definedName name="Excel_BuiltIn__FilterDatabase_1_3_8" localSheetId="2">#REF!</definedName>
    <definedName name="Excel_BuiltIn__FilterDatabase_1_3_8">#REF!</definedName>
    <definedName name="Excel_BuiltIn__FilterDatabase_1_5">NA()</definedName>
    <definedName name="Excel_BuiltIn__FilterDatabase_1_5_8" localSheetId="2">#REF!</definedName>
    <definedName name="Excel_BuiltIn__FilterDatabase_1_5_8">#REF!</definedName>
    <definedName name="Excel_BuiltIn__FilterDatabase_1_6" localSheetId="2">#REF!</definedName>
    <definedName name="Excel_BuiltIn__FilterDatabase_1_6">#REF!</definedName>
    <definedName name="Excel_BuiltIn__FilterDatabase_1_7" localSheetId="2">#REF!</definedName>
    <definedName name="Excel_BuiltIn__FilterDatabase_1_7">#REF!</definedName>
    <definedName name="Excel_BuiltIn__FilterDatabase_1_8" localSheetId="2">#REF!</definedName>
    <definedName name="Excel_BuiltIn__FilterDatabase_1_8">#REF!</definedName>
    <definedName name="Excel_BuiltIn__FilterDatabase_1_9" localSheetId="2">#REF!</definedName>
    <definedName name="Excel_BuiltIn__FilterDatabase_1_9">#REF!</definedName>
    <definedName name="Excel_BuiltIn__FilterDatabase_10" localSheetId="2">#REF!</definedName>
    <definedName name="Excel_BuiltIn__FilterDatabase_10">#REF!</definedName>
    <definedName name="Excel_BuiltIn__FilterDatabase_11" localSheetId="2">#REF!</definedName>
    <definedName name="Excel_BuiltIn__FilterDatabase_11">#REF!</definedName>
    <definedName name="Excel_BuiltIn__FilterDatabase_12" localSheetId="2">#REF!</definedName>
    <definedName name="Excel_BuiltIn__FilterDatabase_12">#REF!</definedName>
    <definedName name="Excel_BuiltIn__FilterDatabase_2">"$#REF!.$A$2:$AA$29"</definedName>
    <definedName name="Excel_BuiltIn__FilterDatabase_2_1" localSheetId="2">#REF!</definedName>
    <definedName name="Excel_BuiltIn__FilterDatabase_2_1">#REF!</definedName>
    <definedName name="Excel_BuiltIn__FilterDatabase_3" localSheetId="2">#REF!</definedName>
    <definedName name="Excel_BuiltIn__FilterDatabase_3">#REF!</definedName>
    <definedName name="Excel_BuiltIn__FilterDatabase_3_1" localSheetId="2">#REF!</definedName>
    <definedName name="Excel_BuiltIn__FilterDatabase_3_1">#REF!</definedName>
    <definedName name="Excel_BuiltIn__FilterDatabase_3_1_1">NA()</definedName>
    <definedName name="Excel_BuiltIn__FilterDatabase_4" localSheetId="2">#REF!</definedName>
    <definedName name="Excel_BuiltIn__FilterDatabase_4">#REF!</definedName>
    <definedName name="Excel_BuiltIn__FilterDatabase_4_1" localSheetId="2">#REF!</definedName>
    <definedName name="Excel_BuiltIn__FilterDatabase_4_1">#REF!</definedName>
    <definedName name="Excel_BuiltIn__FilterDatabase_4_1_1" localSheetId="2">#REF!</definedName>
    <definedName name="Excel_BuiltIn__FilterDatabase_4_1_1">#REF!</definedName>
    <definedName name="Excel_BuiltIn__FilterDatabase_4_2" localSheetId="2">#REF!</definedName>
    <definedName name="Excel_BuiltIn__FilterDatabase_4_2">#REF!</definedName>
    <definedName name="Excel_BuiltIn__FilterDatabase_5" localSheetId="2">#REF!</definedName>
    <definedName name="Excel_BuiltIn__FilterDatabase_5">#REF!</definedName>
    <definedName name="Excel_BuiltIn__FilterDatabase_5_1" localSheetId="2">#REF!</definedName>
    <definedName name="Excel_BuiltIn__FilterDatabase_5_1">#REF!</definedName>
    <definedName name="Excel_BuiltIn__FilterDatabase_5_1_1" localSheetId="2">#REF!</definedName>
    <definedName name="Excel_BuiltIn__FilterDatabase_5_1_1">#REF!</definedName>
    <definedName name="Excel_BuiltIn__FilterDatabase_5_2" localSheetId="2">#REF!</definedName>
    <definedName name="Excel_BuiltIn__FilterDatabase_5_2">#REF!</definedName>
    <definedName name="Excel_BuiltIn__FilterDatabase_8" localSheetId="2">#REF!</definedName>
    <definedName name="Excel_BuiltIn__FilterDatabase_8">#REF!</definedName>
    <definedName name="Excel_BuiltIn__FilterDatabase_9" localSheetId="2">#REF!</definedName>
    <definedName name="Excel_BuiltIn__FilterDatabase_9">#REF!</definedName>
    <definedName name="Excel_BuiltIn_Print_Area_1" localSheetId="2">#REF!</definedName>
    <definedName name="Excel_BuiltIn_Print_Area_1">#REF!</definedName>
    <definedName name="Excel_BuiltIn_Print_Area_1_1" localSheetId="2">#REF!</definedName>
    <definedName name="Excel_BuiltIn_Print_Area_1_1">#REF!</definedName>
    <definedName name="Excel_BuiltIn_Print_Area_1_1_1" localSheetId="2">#REF!</definedName>
    <definedName name="Excel_BuiltIn_Print_Area_1_1_1">#REF!</definedName>
    <definedName name="Excel_BuiltIn_Print_Area_1_1_1_1" localSheetId="2">([2]目標盈餘103年度!$A$2:$C$15,[2]目標盈餘103年度!#REF!)</definedName>
    <definedName name="Excel_BuiltIn_Print_Area_1_1_1_1">([2]目標盈餘103年度!$A$2:$C$15,[2]目標盈餘103年度!#REF!)</definedName>
    <definedName name="Excel_BuiltIn_Print_Area_1_1_1_1_1" localSheetId="2">(#REF!,#REF!)</definedName>
    <definedName name="Excel_BuiltIn_Print_Area_1_1_1_1_1">(#REF!,#REF!)</definedName>
    <definedName name="Excel_BuiltIn_Print_Area_1_1_1_1_7" localSheetId="2">(#REF!,#REF!)</definedName>
    <definedName name="Excel_BuiltIn_Print_Area_1_1_1_1_7">(#REF!,#REF!)</definedName>
    <definedName name="Excel_BuiltIn_Print_Area_1_1_1_1_8" localSheetId="2">(#REF!,#REF!)</definedName>
    <definedName name="Excel_BuiltIn_Print_Area_1_1_1_1_8">(#REF!,#REF!)</definedName>
    <definedName name="Excel_BuiltIn_Print_Area_1_1_1_7" localSheetId="2">#REF!</definedName>
    <definedName name="Excel_BuiltIn_Print_Area_1_1_1_7">#REF!</definedName>
    <definedName name="Excel_BuiltIn_Print_Area_1_1_1_8" localSheetId="2">#REF!</definedName>
    <definedName name="Excel_BuiltIn_Print_Area_1_1_1_8">#REF!</definedName>
    <definedName name="Excel_BuiltIn_Print_Area_1_1_8" localSheetId="2">#REF!</definedName>
    <definedName name="Excel_BuiltIn_Print_Area_1_1_8">#REF!</definedName>
    <definedName name="Excel_BuiltIn_Print_Area_1_1_9" localSheetId="2">#REF!</definedName>
    <definedName name="Excel_BuiltIn_Print_Area_1_1_9">#REF!</definedName>
    <definedName name="Excel_BuiltIn_Print_Area_1_10" localSheetId="2">#REF!</definedName>
    <definedName name="Excel_BuiltIn_Print_Area_1_10">#REF!</definedName>
    <definedName name="Excel_BuiltIn_Print_Area_1_11" localSheetId="2">#REF!</definedName>
    <definedName name="Excel_BuiltIn_Print_Area_1_11">#REF!</definedName>
    <definedName name="Excel_BuiltIn_Print_Area_1_12" localSheetId="2">#REF!</definedName>
    <definedName name="Excel_BuiltIn_Print_Area_1_12">#REF!</definedName>
    <definedName name="Excel_BuiltIn_Print_Area_1_13" localSheetId="2">#REF!</definedName>
    <definedName name="Excel_BuiltIn_Print_Area_1_13">#REF!</definedName>
    <definedName name="Excel_BuiltIn_Print_Area_1_14" localSheetId="2">#REF!</definedName>
    <definedName name="Excel_BuiltIn_Print_Area_1_14">#REF!</definedName>
    <definedName name="Excel_BuiltIn_Print_Area_1_2" localSheetId="2">#REF!</definedName>
    <definedName name="Excel_BuiltIn_Print_Area_1_2">#REF!</definedName>
    <definedName name="Excel_BuiltIn_Print_Area_1_3" localSheetId="2">#REF!</definedName>
    <definedName name="Excel_BuiltIn_Print_Area_1_3">#REF!</definedName>
    <definedName name="Excel_BuiltIn_Print_Area_1_3_8" localSheetId="2">#REF!</definedName>
    <definedName name="Excel_BuiltIn_Print_Area_1_3_8">#REF!</definedName>
    <definedName name="Excel_BuiltIn_Print_Area_1_5" localSheetId="2">#REF!</definedName>
    <definedName name="Excel_BuiltIn_Print_Area_1_5">#REF!</definedName>
    <definedName name="Excel_BuiltIn_Print_Area_1_5_8" localSheetId="2">#REF!</definedName>
    <definedName name="Excel_BuiltIn_Print_Area_1_5_8">#REF!</definedName>
    <definedName name="Excel_BuiltIn_Print_Area_1_6" localSheetId="2">#REF!</definedName>
    <definedName name="Excel_BuiltIn_Print_Area_1_6">#REF!</definedName>
    <definedName name="Excel_BuiltIn_Print_Area_1_8" localSheetId="2">#REF!</definedName>
    <definedName name="Excel_BuiltIn_Print_Area_1_8">#REF!</definedName>
    <definedName name="Excel_BuiltIn_Print_Area_2" localSheetId="2">[1]客戶別!#REF!</definedName>
    <definedName name="Excel_BuiltIn_Print_Area_2">[1]客戶別!#REF!</definedName>
    <definedName name="Excel_BuiltIn_Print_Area_2_1" localSheetId="2">#REF!</definedName>
    <definedName name="Excel_BuiltIn_Print_Area_2_1">#REF!</definedName>
    <definedName name="Excel_BuiltIn_Print_Area_2_3" localSheetId="2">[1]客戶別!#REF!</definedName>
    <definedName name="Excel_BuiltIn_Print_Area_2_3">[1]客戶別!#REF!</definedName>
    <definedName name="Excel_BuiltIn_Print_Area_2_5" localSheetId="2">[1]客戶別!#REF!</definedName>
    <definedName name="Excel_BuiltIn_Print_Area_2_5">[1]客戶別!#REF!</definedName>
    <definedName name="Excel_BuiltIn_Print_Area_2_7" localSheetId="2">#REF!</definedName>
    <definedName name="Excel_BuiltIn_Print_Area_2_7">#REF!</definedName>
    <definedName name="Excel_BuiltIn_Print_Area_2_8" localSheetId="2">#REF!</definedName>
    <definedName name="Excel_BuiltIn_Print_Area_2_8">#REF!</definedName>
    <definedName name="Excel_BuiltIn_Print_Area_3" localSheetId="2">#REF!</definedName>
    <definedName name="Excel_BuiltIn_Print_Area_3">#REF!</definedName>
    <definedName name="Excel_BuiltIn_Print_Area_3_1" localSheetId="2">#REF!</definedName>
    <definedName name="Excel_BuiltIn_Print_Area_3_1">#REF!</definedName>
    <definedName name="Excel_BuiltIn_Print_Area_3_7" localSheetId="2">#REF!</definedName>
    <definedName name="Excel_BuiltIn_Print_Area_3_7">#REF!</definedName>
    <definedName name="Excel_BuiltIn_Print_Area_3_8" localSheetId="2">#REF!</definedName>
    <definedName name="Excel_BuiltIn_Print_Area_3_8">#REF!</definedName>
    <definedName name="Excel_BuiltIn_Print_Area_4" localSheetId="2">#REF!</definedName>
    <definedName name="Excel_BuiltIn_Print_Area_4">#REF!</definedName>
    <definedName name="Excel_BuiltIn_Print_Area_4_1" localSheetId="2">#REF!</definedName>
    <definedName name="Excel_BuiltIn_Print_Area_4_1">#REF!</definedName>
    <definedName name="Excel_BuiltIn_Print_Area_4_7" localSheetId="2">#REF!</definedName>
    <definedName name="Excel_BuiltIn_Print_Area_4_7">#REF!</definedName>
    <definedName name="Excel_BuiltIn_Print_Area_4_8" localSheetId="2">#REF!</definedName>
    <definedName name="Excel_BuiltIn_Print_Area_4_8">#REF!</definedName>
    <definedName name="Excel_BuiltIn_Print_Area_5" localSheetId="2">#REF!</definedName>
    <definedName name="Excel_BuiltIn_Print_Area_5">#REF!</definedName>
    <definedName name="Excel_BuiltIn_Print_Area_5_1" localSheetId="2">#REF!</definedName>
    <definedName name="Excel_BuiltIn_Print_Area_5_1">#REF!</definedName>
    <definedName name="Excel_BuiltIn_Print_Area_5_7" localSheetId="2">#REF!</definedName>
    <definedName name="Excel_BuiltIn_Print_Area_5_7">#REF!</definedName>
    <definedName name="Excel_BuiltIn_Print_Area_5_8" localSheetId="2">#REF!</definedName>
    <definedName name="Excel_BuiltIn_Print_Area_5_8">#REF!</definedName>
    <definedName name="Excel_BuiltIn_Print_Area_6" localSheetId="2">#REF!</definedName>
    <definedName name="Excel_BuiltIn_Print_Area_6">#REF!</definedName>
    <definedName name="Excel_BuiltIn_Print_Area_6_1" localSheetId="2">#REF!</definedName>
    <definedName name="Excel_BuiltIn_Print_Area_6_1">#REF!</definedName>
    <definedName name="Excel_BuiltIn_Print_Area_6_7" localSheetId="2">#REF!</definedName>
    <definedName name="Excel_BuiltIn_Print_Area_6_7">#REF!</definedName>
    <definedName name="Excel_BuiltIn_Print_Area_6_8" localSheetId="2">#REF!</definedName>
    <definedName name="Excel_BuiltIn_Print_Area_6_8">#REF!</definedName>
    <definedName name="Excel_BuiltIn_Print_Area_8" localSheetId="2">#REF!</definedName>
    <definedName name="Excel_BuiltIn_Print_Area_8">#REF!</definedName>
    <definedName name="Excel_BuiltIn_Print_Titles_1" localSheetId="2">#REF!</definedName>
    <definedName name="Excel_BuiltIn_Print_Titles_1">#REF!</definedName>
    <definedName name="Excel_BuiltIn_Print_Titles_1_1" localSheetId="2">#REF!</definedName>
    <definedName name="Excel_BuiltIn_Print_Titles_1_1">#REF!</definedName>
    <definedName name="Excel_BuiltIn_Print_Titles_2" localSheetId="2">#REF!</definedName>
    <definedName name="Excel_BuiltIn_Print_Titles_2">#REF!</definedName>
    <definedName name="Excel_BuiltIn_Print_Titles_2_1">NA()</definedName>
    <definedName name="Excel_BuiltIn_Print_Titles_3" localSheetId="2">#REF!</definedName>
    <definedName name="Excel_BuiltIn_Print_Titles_3">#REF!</definedName>
    <definedName name="Excel_BuiltIn_Print_Titles_3_1" localSheetId="2">#REF!</definedName>
    <definedName name="Excel_BuiltIn_Print_Titles_3_1">#REF!</definedName>
    <definedName name="Excel_BuiltIn_Print_Titles_4" localSheetId="2">#REF!</definedName>
    <definedName name="Excel_BuiltIn_Print_Titles_4">#REF!</definedName>
    <definedName name="Excel_BuiltIn_Print_Titles_4_1">NA()</definedName>
    <definedName name="Excel_BuiltIn_Print_Titles_5" localSheetId="2">#REF!</definedName>
    <definedName name="Excel_BuiltIn_Print_Titles_5">#REF!</definedName>
    <definedName name="Excel_BuiltIn_Print_Titles_8" localSheetId="2">#REF!</definedName>
    <definedName name="Excel_BuiltIn_Print_Titles_8">#REF!</definedName>
    <definedName name="Excel_BuiltIn_Print_Titles_9" localSheetId="2">#REF!</definedName>
    <definedName name="Excel_BuiltIn_Print_Titles_9">#REF!</definedName>
    <definedName name="f" localSheetId="2">#REF!</definedName>
    <definedName name="f">#REF!</definedName>
    <definedName name="ff" localSheetId="2">[3]客戶別!#REF!</definedName>
    <definedName name="ff">[3]客戶別!#REF!</definedName>
    <definedName name="fff" localSheetId="2">[3]客戶別!#REF!</definedName>
    <definedName name="fff">[3]客戶別!#REF!</definedName>
    <definedName name="ffff" localSheetId="2">#REF!</definedName>
    <definedName name="ffff">#REF!</definedName>
    <definedName name="fffff" localSheetId="2">#REF!</definedName>
    <definedName name="fffff">#REF!</definedName>
    <definedName name="ffffff" localSheetId="2">#REF!</definedName>
    <definedName name="ffffff">#REF!</definedName>
    <definedName name="FiscalPeriod1CE" localSheetId="1">'Quarterly IS-3M'!$I$8</definedName>
    <definedName name="FiscalPeriod1CE" localSheetId="2">'Quarterly IS-9M'!#REF!</definedName>
    <definedName name="FiscalPeriod1CE_2" localSheetId="1">'Quarterly IS-3M'!#REF!</definedName>
    <definedName name="FiscalPeriod1CE_2" localSheetId="2">'Quarterly IS-9M'!$F$8</definedName>
    <definedName name="FiscalPeriodCE" localSheetId="1">'Quarterly IS-3M'!$C$8</definedName>
    <definedName name="FiscalPeriodCE" localSheetId="2">'Quarterly IS-9M'!#REF!</definedName>
    <definedName name="FiscalPeriodCE_2" localSheetId="1">'Quarterly IS-3M'!#REF!</definedName>
    <definedName name="FiscalPeriodCE_2" localSheetId="2">'Quarterly IS-9M'!$C$8</definedName>
    <definedName name="g" localSheetId="2">#REF!</definedName>
    <definedName name="g">#REF!</definedName>
    <definedName name="gg" localSheetId="2">#REF!</definedName>
    <definedName name="gg">#REF!</definedName>
    <definedName name="ggg" localSheetId="2">#REF!</definedName>
    <definedName name="ggg">#REF!</definedName>
    <definedName name="gggg" localSheetId="2">#REF!</definedName>
    <definedName name="gggg">#REF!</definedName>
    <definedName name="ggggg" localSheetId="2">#REF!</definedName>
    <definedName name="ggggg">#REF!</definedName>
    <definedName name="gggggg" localSheetId="2">#REF!</definedName>
    <definedName name="gggggg">#REF!</definedName>
    <definedName name="_xlnm.Print_Area" localSheetId="0">'Quarterly BS'!$A$1:$P$70</definedName>
    <definedName name="_xlnm.Print_Area" localSheetId="3">'Quarterly CF'!$A$1:$J$34</definedName>
    <definedName name="_xlnm.Print_Area" localSheetId="1">'Quarterly IS-3M'!$A$1:$P$57</definedName>
    <definedName name="_xlnm.Print_Area" localSheetId="2">'Quarterly IS-9M'!$A$1:$J$57</definedName>
    <definedName name="ssssss" localSheetId="2">#REF!</definedName>
    <definedName name="ssssss">#REF!</definedName>
    <definedName name="t" localSheetId="2">#REF!</definedName>
    <definedName name="t">#REF!</definedName>
    <definedName name="tee" localSheetId="2">#REF!</definedName>
    <definedName name="tee">#REF!</definedName>
    <definedName name="teee" localSheetId="2">#REF!</definedName>
    <definedName name="teee">#REF!</definedName>
    <definedName name="TEMP" localSheetId="2">#REF!</definedName>
    <definedName name="TEMP">#REF!</definedName>
    <definedName name="tt" localSheetId="2">#REF!</definedName>
    <definedName name="tt">#REF!</definedName>
    <definedName name="ttt" localSheetId="2">#REF!</definedName>
    <definedName name="ttt">#REF!</definedName>
    <definedName name="tttt" localSheetId="2">#REF!</definedName>
    <definedName name="tttt">#REF!</definedName>
    <definedName name="ttttt" localSheetId="2">#REF!</definedName>
    <definedName name="ttttt">#REF!</definedName>
    <definedName name="tttttt" localSheetId="2">#REF!</definedName>
    <definedName name="tttttt">#REF!</definedName>
    <definedName name="wwwwwwwwwwww" localSheetId="2">#REF!</definedName>
    <definedName name="wwwwwwwwwwww">#REF!</definedName>
    <definedName name="YES_NO">[4]選項清單!$U$3:$U$4</definedName>
    <definedName name="快" localSheetId="2">#REF!</definedName>
    <definedName name="快">#REF!</definedName>
    <definedName name="附件10" localSheetId="2">[5]附件10_二壓板說明!#REF!</definedName>
    <definedName name="附件10">[5]附件10_二壓板說明!#REF!</definedName>
  </definedNames>
  <calcPr calcId="162913"/>
</workbook>
</file>

<file path=xl/calcChain.xml><?xml version="1.0" encoding="utf-8"?>
<calcChain xmlns="http://schemas.openxmlformats.org/spreadsheetml/2006/main">
  <c r="D49" i="87" l="1"/>
  <c r="D50" i="87"/>
  <c r="O33" i="82"/>
  <c r="P33" i="82" s="1"/>
  <c r="L33" i="82"/>
  <c r="M33" i="82" s="1"/>
  <c r="I45" i="82"/>
  <c r="F45" i="82"/>
  <c r="C45" i="82"/>
  <c r="G31" i="83"/>
  <c r="G29" i="83"/>
  <c r="G20" i="83"/>
  <c r="G18" i="83"/>
  <c r="O48" i="82"/>
  <c r="P48" i="82" s="1"/>
  <c r="O49" i="82"/>
  <c r="L48" i="82"/>
  <c r="M48" i="82" s="1"/>
  <c r="I52" i="82"/>
  <c r="F52" i="82"/>
  <c r="C52" i="82"/>
  <c r="L52" i="82" l="1"/>
  <c r="M52" i="82" s="1"/>
  <c r="L45" i="82"/>
  <c r="O45" i="82"/>
  <c r="G24" i="87" l="1"/>
  <c r="D24" i="87"/>
  <c r="G52" i="87"/>
  <c r="G38" i="87"/>
  <c r="G32" i="87"/>
  <c r="G31" i="87"/>
  <c r="G29" i="87"/>
  <c r="G34" i="87" s="1"/>
  <c r="G20" i="87"/>
  <c r="G19" i="87"/>
  <c r="G18" i="87"/>
  <c r="G22" i="87" s="1"/>
  <c r="G13" i="87"/>
  <c r="G11" i="87"/>
  <c r="G15" i="87" s="1"/>
  <c r="G26" i="87" s="1"/>
  <c r="G44" i="87"/>
  <c r="G49" i="87"/>
  <c r="G50" i="87"/>
  <c r="G30" i="87"/>
  <c r="I24" i="87"/>
  <c r="J50" i="83"/>
  <c r="J38" i="83"/>
  <c r="O24" i="83"/>
  <c r="L24" i="83"/>
  <c r="J24" i="83"/>
  <c r="G24" i="83"/>
  <c r="D24" i="83"/>
  <c r="L44" i="83" l="1"/>
  <c r="I11" i="87" l="1"/>
  <c r="M38" i="83"/>
  <c r="L38" i="83"/>
  <c r="O38" i="82"/>
  <c r="P38" i="82" s="1"/>
  <c r="L66" i="82"/>
  <c r="M66" i="82" s="1"/>
  <c r="L64" i="82"/>
  <c r="L62" i="82"/>
  <c r="M62" i="82" s="1"/>
  <c r="L60" i="82"/>
  <c r="M60" i="82" s="1"/>
  <c r="I56" i="87" l="1"/>
  <c r="I55" i="87"/>
  <c r="J55" i="87" s="1"/>
  <c r="J56" i="87" l="1"/>
  <c r="J11" i="87"/>
  <c r="O50" i="83"/>
  <c r="P50" i="83" s="1"/>
  <c r="O49" i="83"/>
  <c r="P49" i="83" s="1"/>
  <c r="O44" i="83"/>
  <c r="O30" i="83"/>
  <c r="P30" i="83" s="1"/>
  <c r="O20" i="83"/>
  <c r="P20" i="83" s="1"/>
  <c r="O13" i="83"/>
  <c r="P13" i="83" s="1"/>
  <c r="L18" i="83" l="1"/>
  <c r="M18" i="83" s="1"/>
  <c r="L50" i="83"/>
  <c r="M50" i="83" s="1"/>
  <c r="L11" i="83"/>
  <c r="M11" i="83" s="1"/>
  <c r="M64" i="82"/>
  <c r="P28" i="82"/>
  <c r="M28" i="82"/>
  <c r="O56" i="83" l="1"/>
  <c r="P56" i="83" s="1"/>
  <c r="O55" i="83"/>
  <c r="P55" i="83" s="1"/>
  <c r="L56" i="83"/>
  <c r="M56" i="83" s="1"/>
  <c r="L55" i="83"/>
  <c r="M55" i="83" s="1"/>
  <c r="O11" i="83"/>
  <c r="P11" i="83" s="1"/>
  <c r="L57" i="82"/>
  <c r="M57" i="82" s="1"/>
  <c r="D38" i="87" l="1"/>
  <c r="D30" i="87"/>
  <c r="D31" i="87"/>
  <c r="D32" i="87"/>
  <c r="D20" i="87"/>
  <c r="D19" i="87"/>
  <c r="G26" i="86"/>
  <c r="E26" i="86"/>
  <c r="E13" i="86"/>
  <c r="C21" i="86"/>
  <c r="C26" i="86"/>
  <c r="C13" i="86"/>
  <c r="I26" i="86"/>
  <c r="C52" i="83" l="1"/>
  <c r="D50" i="83"/>
  <c r="D13" i="83"/>
  <c r="D11" i="83"/>
  <c r="D18" i="83"/>
  <c r="D19" i="83"/>
  <c r="D20" i="83"/>
  <c r="D29" i="83"/>
  <c r="D30" i="83"/>
  <c r="D31" i="83"/>
  <c r="D32" i="83"/>
  <c r="D38" i="83"/>
  <c r="D44" i="83"/>
  <c r="D49" i="83"/>
  <c r="G11" i="83"/>
  <c r="G50" i="83"/>
  <c r="G49" i="83"/>
  <c r="G44" i="83"/>
  <c r="G38" i="83"/>
  <c r="G32" i="83"/>
  <c r="G30" i="83"/>
  <c r="G19" i="83"/>
  <c r="G13" i="83"/>
  <c r="J44" i="83"/>
  <c r="J11" i="83"/>
  <c r="J13" i="83"/>
  <c r="I15" i="83"/>
  <c r="J18" i="83"/>
  <c r="J19" i="83"/>
  <c r="J20" i="83"/>
  <c r="I22" i="83"/>
  <c r="J29" i="83"/>
  <c r="J30" i="83"/>
  <c r="J31" i="83"/>
  <c r="J32" i="83"/>
  <c r="I34" i="83"/>
  <c r="J49" i="83"/>
  <c r="I52" i="83"/>
  <c r="F52" i="83"/>
  <c r="F34" i="83"/>
  <c r="F22" i="83"/>
  <c r="F15" i="83"/>
  <c r="O9" i="82"/>
  <c r="P9" i="82" s="1"/>
  <c r="L9" i="82"/>
  <c r="M9" i="82" s="1"/>
  <c r="L39" i="82"/>
  <c r="M39" i="82" s="1"/>
  <c r="I63" i="82"/>
  <c r="I65" i="82" s="1"/>
  <c r="I16" i="82"/>
  <c r="I25" i="82"/>
  <c r="I26" i="83" l="1"/>
  <c r="D22" i="83"/>
  <c r="D52" i="83"/>
  <c r="F26" i="83"/>
  <c r="J22" i="83"/>
  <c r="O52" i="83"/>
  <c r="P52" i="83" s="1"/>
  <c r="G52" i="83"/>
  <c r="D34" i="83"/>
  <c r="G15" i="83"/>
  <c r="D15" i="83"/>
  <c r="G34" i="83"/>
  <c r="J15" i="83"/>
  <c r="F36" i="83"/>
  <c r="F40" i="83" s="1"/>
  <c r="F46" i="83" s="1"/>
  <c r="G46" i="83" s="1"/>
  <c r="G22" i="83"/>
  <c r="J52" i="83"/>
  <c r="I36" i="83"/>
  <c r="I40" i="83" s="1"/>
  <c r="I46" i="83" s="1"/>
  <c r="J46" i="83" s="1"/>
  <c r="J34" i="83"/>
  <c r="I68" i="82"/>
  <c r="I54" i="82"/>
  <c r="I27" i="82"/>
  <c r="J33" i="82" l="1"/>
  <c r="J48" i="82"/>
  <c r="D26" i="83"/>
  <c r="D36" i="83" s="1"/>
  <c r="D40" i="83" s="1"/>
  <c r="D59" i="83" s="1"/>
  <c r="J26" i="83"/>
  <c r="J34" i="82"/>
  <c r="J41" i="82"/>
  <c r="J40" i="82"/>
  <c r="J39" i="82"/>
  <c r="J23" i="82"/>
  <c r="J42" i="82"/>
  <c r="J36" i="82"/>
  <c r="J38" i="82"/>
  <c r="J10" i="82"/>
  <c r="J20" i="82"/>
  <c r="J12" i="82"/>
  <c r="J64" i="82"/>
  <c r="J66" i="82"/>
  <c r="J57" i="82"/>
  <c r="J22" i="82"/>
  <c r="J49" i="82"/>
  <c r="J35" i="82"/>
  <c r="J37" i="82"/>
  <c r="J19" i="82"/>
  <c r="J62" i="82"/>
  <c r="J43" i="82"/>
  <c r="J11" i="82"/>
  <c r="J58" i="82"/>
  <c r="J50" i="82"/>
  <c r="J21" i="82"/>
  <c r="J60" i="82"/>
  <c r="J61" i="82"/>
  <c r="J13" i="82"/>
  <c r="G26" i="83"/>
  <c r="G36" i="83" s="1"/>
  <c r="G40" i="83" s="1"/>
  <c r="G59" i="83" s="1"/>
  <c r="J14" i="82"/>
  <c r="J9" i="82"/>
  <c r="J36" i="83"/>
  <c r="J40" i="83" s="1"/>
  <c r="J59" i="83" s="1"/>
  <c r="I59" i="83"/>
  <c r="J45" i="82" l="1"/>
  <c r="J63" i="82"/>
  <c r="J65" i="82" s="1"/>
  <c r="J68" i="82" s="1"/>
  <c r="J16" i="82"/>
  <c r="J25" i="82"/>
  <c r="J52" i="82"/>
  <c r="J27" i="82"/>
  <c r="J54" i="82" l="1"/>
  <c r="F63" i="82"/>
  <c r="F65" i="82" s="1"/>
  <c r="F68" i="82" s="1"/>
  <c r="F25" i="82"/>
  <c r="F16" i="82"/>
  <c r="F54" i="82" l="1"/>
  <c r="F70" i="82" s="1"/>
  <c r="F27" i="82"/>
  <c r="O35" i="82"/>
  <c r="P35" i="82" s="1"/>
  <c r="O36" i="82"/>
  <c r="P36" i="82" s="1"/>
  <c r="O37" i="82"/>
  <c r="P37" i="82" s="1"/>
  <c r="O39" i="82"/>
  <c r="P39" i="82" s="1"/>
  <c r="O40" i="82"/>
  <c r="P40" i="82" s="1"/>
  <c r="O41" i="82"/>
  <c r="P41" i="82" s="1"/>
  <c r="O42" i="82"/>
  <c r="P42" i="82" s="1"/>
  <c r="O43" i="82"/>
  <c r="P43" i="82" s="1"/>
  <c r="L35" i="82"/>
  <c r="M35" i="82" s="1"/>
  <c r="L36" i="82"/>
  <c r="M36" i="82" s="1"/>
  <c r="L37" i="82"/>
  <c r="M37" i="82" s="1"/>
  <c r="L38" i="82"/>
  <c r="M38" i="82" s="1"/>
  <c r="L40" i="82"/>
  <c r="M40" i="82" s="1"/>
  <c r="L41" i="82"/>
  <c r="M41" i="82" s="1"/>
  <c r="L42" i="82"/>
  <c r="M42" i="82" s="1"/>
  <c r="L43" i="82"/>
  <c r="M43" i="82" s="1"/>
  <c r="G66" i="82" l="1"/>
  <c r="G58" i="82"/>
  <c r="G33" i="82"/>
  <c r="G48" i="82"/>
  <c r="G38" i="82"/>
  <c r="G19" i="82"/>
  <c r="G61" i="82"/>
  <c r="G42" i="82"/>
  <c r="G13" i="82"/>
  <c r="G9" i="82"/>
  <c r="G14" i="82"/>
  <c r="G60" i="82"/>
  <c r="G41" i="82"/>
  <c r="G34" i="82"/>
  <c r="G12" i="82"/>
  <c r="G21" i="82"/>
  <c r="G36" i="82"/>
  <c r="G62" i="82"/>
  <c r="G40" i="82"/>
  <c r="G23" i="82"/>
  <c r="G11" i="82"/>
  <c r="G57" i="82"/>
  <c r="G39" i="82"/>
  <c r="G22" i="82"/>
  <c r="G10" i="82"/>
  <c r="G50" i="82"/>
  <c r="G35" i="82"/>
  <c r="G49" i="82"/>
  <c r="G37" i="82"/>
  <c r="G20" i="82"/>
  <c r="G64" i="82"/>
  <c r="G43" i="82"/>
  <c r="D44" i="87"/>
  <c r="C30" i="86" l="1"/>
  <c r="C34" i="86" l="1"/>
  <c r="C35" i="86" s="1"/>
  <c r="F52" i="87"/>
  <c r="C52" i="87"/>
  <c r="I50" i="87"/>
  <c r="J50" i="87" s="1"/>
  <c r="I49" i="87"/>
  <c r="J49" i="87" s="1"/>
  <c r="I44" i="87"/>
  <c r="J44" i="87" s="1"/>
  <c r="I38" i="87"/>
  <c r="J38" i="87" s="1"/>
  <c r="F34" i="87"/>
  <c r="C34" i="87"/>
  <c r="I32" i="87"/>
  <c r="J32" i="87" s="1"/>
  <c r="I31" i="87"/>
  <c r="J31" i="87" s="1"/>
  <c r="I30" i="87"/>
  <c r="J30" i="87" s="1"/>
  <c r="I29" i="87"/>
  <c r="J29" i="87" s="1"/>
  <c r="D29" i="87"/>
  <c r="D34" i="87" s="1"/>
  <c r="F22" i="87"/>
  <c r="C22" i="87"/>
  <c r="I20" i="87"/>
  <c r="J20" i="87" s="1"/>
  <c r="I19" i="87"/>
  <c r="J19" i="87" s="1"/>
  <c r="I18" i="87"/>
  <c r="J18" i="87" s="1"/>
  <c r="D18" i="87"/>
  <c r="F15" i="87"/>
  <c r="C15" i="87"/>
  <c r="I13" i="87"/>
  <c r="J13" i="87" s="1"/>
  <c r="D13" i="87"/>
  <c r="D11" i="87"/>
  <c r="D15" i="87" l="1"/>
  <c r="D52" i="87"/>
  <c r="I34" i="87"/>
  <c r="J34" i="87" s="1"/>
  <c r="C26" i="87"/>
  <c r="I15" i="87"/>
  <c r="J15" i="87" s="1"/>
  <c r="F26" i="87"/>
  <c r="F36" i="87" s="1"/>
  <c r="F40" i="87" s="1"/>
  <c r="F59" i="87" s="1"/>
  <c r="D22" i="87"/>
  <c r="I52" i="87"/>
  <c r="J52" i="87" s="1"/>
  <c r="I22" i="87"/>
  <c r="J22" i="87" s="1"/>
  <c r="G36" i="87" l="1"/>
  <c r="G40" i="87" s="1"/>
  <c r="G59" i="87" s="1"/>
  <c r="D26" i="87"/>
  <c r="D36" i="87" s="1"/>
  <c r="D40" i="87" s="1"/>
  <c r="C36" i="87"/>
  <c r="I36" i="87" s="1"/>
  <c r="I26" i="87"/>
  <c r="J26" i="87" s="1"/>
  <c r="F46" i="87"/>
  <c r="G46" i="87" s="1"/>
  <c r="J36" i="87" l="1"/>
  <c r="C40" i="87"/>
  <c r="D59" i="87"/>
  <c r="C34" i="83"/>
  <c r="I40" i="87" l="1"/>
  <c r="J40" i="87" s="1"/>
  <c r="C59" i="87"/>
  <c r="C46" i="87"/>
  <c r="C63" i="82"/>
  <c r="C65" i="82" s="1"/>
  <c r="L65" i="82" s="1"/>
  <c r="M65" i="82" s="1"/>
  <c r="I46" i="87" l="1"/>
  <c r="J46" i="87" s="1"/>
  <c r="D46" i="87"/>
  <c r="I13" i="86"/>
  <c r="G13" i="86"/>
  <c r="E21" i="86"/>
  <c r="L49" i="83"/>
  <c r="M49" i="83" s="1"/>
  <c r="O38" i="83"/>
  <c r="P38" i="83" s="1"/>
  <c r="O32" i="83"/>
  <c r="P32" i="83" s="1"/>
  <c r="L32" i="83"/>
  <c r="M32" i="83" s="1"/>
  <c r="O31" i="83"/>
  <c r="P31" i="83" s="1"/>
  <c r="L31" i="83"/>
  <c r="M31" i="83" s="1"/>
  <c r="L30" i="83"/>
  <c r="M30" i="83" s="1"/>
  <c r="O29" i="83"/>
  <c r="L29" i="83"/>
  <c r="L20" i="83"/>
  <c r="M20" i="83" s="1"/>
  <c r="O19" i="83"/>
  <c r="P19" i="83" s="1"/>
  <c r="L19" i="83"/>
  <c r="M19" i="83" s="1"/>
  <c r="O18" i="83"/>
  <c r="P18" i="83" s="1"/>
  <c r="L13" i="83"/>
  <c r="M13" i="83" s="1"/>
  <c r="C15" i="83"/>
  <c r="C22" i="83"/>
  <c r="L10" i="82"/>
  <c r="M10" i="82" s="1"/>
  <c r="O10" i="82"/>
  <c r="P10" i="82" s="1"/>
  <c r="L11" i="82"/>
  <c r="M11" i="82" s="1"/>
  <c r="O11" i="82"/>
  <c r="P11" i="82" s="1"/>
  <c r="L12" i="82"/>
  <c r="M12" i="82" s="1"/>
  <c r="O12" i="82"/>
  <c r="P12" i="82" s="1"/>
  <c r="L13" i="82"/>
  <c r="M13" i="82" s="1"/>
  <c r="O13" i="82"/>
  <c r="P13" i="82" s="1"/>
  <c r="L14" i="82"/>
  <c r="M14" i="82" s="1"/>
  <c r="O14" i="82"/>
  <c r="P14" i="82" s="1"/>
  <c r="L19" i="82"/>
  <c r="M19" i="82" s="1"/>
  <c r="O19" i="82"/>
  <c r="P19" i="82" s="1"/>
  <c r="L20" i="82"/>
  <c r="M20" i="82" s="1"/>
  <c r="O20" i="82"/>
  <c r="P20" i="82" s="1"/>
  <c r="L21" i="82"/>
  <c r="M21" i="82" s="1"/>
  <c r="O21" i="82"/>
  <c r="P21" i="82" s="1"/>
  <c r="L22" i="82"/>
  <c r="M22" i="82" s="1"/>
  <c r="O22" i="82"/>
  <c r="P22" i="82" s="1"/>
  <c r="L23" i="82"/>
  <c r="M23" i="82" s="1"/>
  <c r="O23" i="82"/>
  <c r="P23" i="82" s="1"/>
  <c r="L34" i="82"/>
  <c r="M34" i="82" s="1"/>
  <c r="O34" i="82"/>
  <c r="P34" i="82" s="1"/>
  <c r="L49" i="82"/>
  <c r="M49" i="82" s="1"/>
  <c r="P49" i="82"/>
  <c r="L50" i="82"/>
  <c r="M50" i="82" s="1"/>
  <c r="O50" i="82"/>
  <c r="P50" i="82" s="1"/>
  <c r="O57" i="82"/>
  <c r="P57" i="82" s="1"/>
  <c r="L58" i="82"/>
  <c r="M58" i="82" s="1"/>
  <c r="O58" i="82"/>
  <c r="P58" i="82" s="1"/>
  <c r="O60" i="82"/>
  <c r="P60" i="82" s="1"/>
  <c r="L61" i="82"/>
  <c r="M61" i="82" s="1"/>
  <c r="O61" i="82"/>
  <c r="P61" i="82" s="1"/>
  <c r="O62" i="82"/>
  <c r="P62" i="82" s="1"/>
  <c r="O64" i="82"/>
  <c r="P64" i="82" s="1"/>
  <c r="O65" i="82"/>
  <c r="P65" i="82" s="1"/>
  <c r="O66" i="82"/>
  <c r="P66" i="82" s="1"/>
  <c r="C68" i="82"/>
  <c r="L68" i="82" s="1"/>
  <c r="M68" i="82" s="1"/>
  <c r="O63" i="82"/>
  <c r="P63" i="82" s="1"/>
  <c r="C25" i="82"/>
  <c r="C16" i="82"/>
  <c r="C26" i="83" l="1"/>
  <c r="O26" i="83"/>
  <c r="L26" i="83"/>
  <c r="O22" i="83"/>
  <c r="P22" i="83" s="1"/>
  <c r="O15" i="83"/>
  <c r="P15" i="83" s="1"/>
  <c r="O34" i="83"/>
  <c r="P34" i="83" s="1"/>
  <c r="O52" i="82"/>
  <c r="P52" i="82" s="1"/>
  <c r="O16" i="82"/>
  <c r="P16" i="82" s="1"/>
  <c r="L22" i="83"/>
  <c r="M22" i="83" s="1"/>
  <c r="L52" i="83"/>
  <c r="M52" i="83" s="1"/>
  <c r="L34" i="83"/>
  <c r="L15" i="83"/>
  <c r="M15" i="83" s="1"/>
  <c r="L25" i="82"/>
  <c r="M25" i="82" s="1"/>
  <c r="I70" i="82"/>
  <c r="C54" i="82"/>
  <c r="C70" i="82" s="1"/>
  <c r="O68" i="82"/>
  <c r="P68" i="82" s="1"/>
  <c r="L63" i="82"/>
  <c r="M63" i="82" s="1"/>
  <c r="C27" i="82"/>
  <c r="O25" i="82"/>
  <c r="P25" i="82" s="1"/>
  <c r="L16" i="82"/>
  <c r="M16" i="82" s="1"/>
  <c r="G21" i="86"/>
  <c r="G30" i="86" s="1"/>
  <c r="G34" i="86" s="1"/>
  <c r="E32" i="86" s="1"/>
  <c r="I21" i="86"/>
  <c r="I30" i="86" s="1"/>
  <c r="I34" i="86" s="1"/>
  <c r="I35" i="86" s="1"/>
  <c r="E30" i="86"/>
  <c r="P45" i="82"/>
  <c r="M45" i="82"/>
  <c r="D33" i="82" l="1"/>
  <c r="D62" i="82"/>
  <c r="D64" i="82"/>
  <c r="D58" i="82"/>
  <c r="D39" i="82"/>
  <c r="D22" i="82"/>
  <c r="D48" i="82"/>
  <c r="D14" i="82"/>
  <c r="O70" i="82"/>
  <c r="P70" i="82" s="1"/>
  <c r="L70" i="82"/>
  <c r="M70" i="82" s="1"/>
  <c r="D9" i="82"/>
  <c r="D35" i="82"/>
  <c r="P26" i="83"/>
  <c r="M26" i="83"/>
  <c r="D49" i="82"/>
  <c r="D40" i="82"/>
  <c r="D41" i="82"/>
  <c r="D36" i="82"/>
  <c r="D37" i="82"/>
  <c r="D38" i="82"/>
  <c r="E34" i="86"/>
  <c r="D19" i="82"/>
  <c r="D57" i="82"/>
  <c r="D23" i="82"/>
  <c r="D12" i="82"/>
  <c r="D13" i="82"/>
  <c r="C36" i="83"/>
  <c r="F74" i="82"/>
  <c r="O54" i="82"/>
  <c r="P54" i="82" s="1"/>
  <c r="D21" i="82"/>
  <c r="D10" i="82"/>
  <c r="D20" i="82"/>
  <c r="D11" i="82"/>
  <c r="L54" i="82"/>
  <c r="M54" i="82" s="1"/>
  <c r="D66" i="82"/>
  <c r="D50" i="82"/>
  <c r="D42" i="82"/>
  <c r="O27" i="82"/>
  <c r="P27" i="82" s="1"/>
  <c r="D34" i="82"/>
  <c r="D60" i="82"/>
  <c r="L27" i="82"/>
  <c r="M27" i="82" s="1"/>
  <c r="D61" i="82"/>
  <c r="D43" i="82"/>
  <c r="C74" i="82"/>
  <c r="I74" i="82"/>
  <c r="D63" i="82" l="1"/>
  <c r="L36" i="83"/>
  <c r="M36" i="83" s="1"/>
  <c r="C40" i="83"/>
  <c r="G63" i="82"/>
  <c r="G65" i="82" s="1"/>
  <c r="G68" i="82" s="1"/>
  <c r="G52" i="82"/>
  <c r="G25" i="82"/>
  <c r="G16" i="82"/>
  <c r="G45" i="82"/>
  <c r="G35" i="86"/>
  <c r="E35" i="86"/>
  <c r="D16" i="82"/>
  <c r="D25" i="82"/>
  <c r="O36" i="83"/>
  <c r="P36" i="83" s="1"/>
  <c r="D45" i="82"/>
  <c r="D52" i="82"/>
  <c r="D65" i="82"/>
  <c r="D68" i="82" s="1"/>
  <c r="F59" i="83"/>
  <c r="L40" i="83" l="1"/>
  <c r="M40" i="83" s="1"/>
  <c r="O40" i="83"/>
  <c r="P40" i="83" s="1"/>
  <c r="C46" i="83"/>
  <c r="G27" i="82"/>
  <c r="G54" i="82"/>
  <c r="G70" i="82" s="1"/>
  <c r="J70" i="82"/>
  <c r="I75" i="82" s="1"/>
  <c r="D27" i="82"/>
  <c r="D54" i="82"/>
  <c r="D70" i="82" s="1"/>
  <c r="D46" i="83" l="1"/>
  <c r="L46" i="83"/>
  <c r="M46" i="83" s="1"/>
  <c r="C75" i="82"/>
  <c r="O46" i="83"/>
  <c r="P46" i="83" s="1"/>
</calcChain>
</file>

<file path=xl/sharedStrings.xml><?xml version="1.0" encoding="utf-8"?>
<sst xmlns="http://schemas.openxmlformats.org/spreadsheetml/2006/main" count="196" uniqueCount="136">
  <si>
    <t>%</t>
  </si>
  <si>
    <t>YoY</t>
    <phoneticPr fontId="16" type="noConversion"/>
  </si>
  <si>
    <t>Amount</t>
  </si>
  <si>
    <t>CHUNGHWA PRECISION TEST TECH. CO., LTD. AND SUBSIDIARIES</t>
  </si>
  <si>
    <t>CONSOLIDATED BALANCE SHEETS</t>
  </si>
  <si>
    <t>(In Thousands of New Taiwan Dollars)</t>
  </si>
  <si>
    <t>ASSETS</t>
  </si>
  <si>
    <t>Prepayments</t>
  </si>
  <si>
    <t>Total current assets</t>
  </si>
  <si>
    <t>LIABILITIES AND EQUITY</t>
  </si>
  <si>
    <t>Salary and bonus payable</t>
  </si>
  <si>
    <t>Total current liabilities</t>
  </si>
  <si>
    <t>Guarantee deposits received</t>
  </si>
  <si>
    <t>Total non-current liabilities</t>
  </si>
  <si>
    <t xml:space="preserve">    Total liabilities</t>
  </si>
  <si>
    <t>Ordinary shares</t>
  </si>
  <si>
    <t>Additional paid-in capital</t>
  </si>
  <si>
    <t>Retained earnings</t>
  </si>
  <si>
    <t>Legal reserve</t>
  </si>
  <si>
    <t>Special reserve</t>
  </si>
  <si>
    <t>Unappropriated earnings</t>
  </si>
  <si>
    <t>Total retained earnings</t>
  </si>
  <si>
    <t>Other equity</t>
  </si>
  <si>
    <t>Total equity</t>
  </si>
  <si>
    <t>Cash and cash equivalents</t>
    <phoneticPr fontId="16" type="noConversion"/>
  </si>
  <si>
    <t>Inventories</t>
    <phoneticPr fontId="16" type="noConversion"/>
  </si>
  <si>
    <t>Other current assets</t>
    <phoneticPr fontId="16" type="noConversion"/>
  </si>
  <si>
    <t>Property, plant and equipment</t>
    <phoneticPr fontId="16" type="noConversion"/>
  </si>
  <si>
    <t>Right-of-use assets</t>
    <phoneticPr fontId="16" type="noConversion"/>
  </si>
  <si>
    <t>Intangible assets</t>
    <phoneticPr fontId="16" type="noConversion"/>
  </si>
  <si>
    <t>Deferred income tax assets</t>
    <phoneticPr fontId="16" type="noConversion"/>
  </si>
  <si>
    <t>Other non-current assets</t>
    <phoneticPr fontId="16" type="noConversion"/>
  </si>
  <si>
    <t>Other payables</t>
    <phoneticPr fontId="16" type="noConversion"/>
  </si>
  <si>
    <t>Current tax liabilities</t>
    <phoneticPr fontId="16" type="noConversion"/>
  </si>
  <si>
    <t>Provisions</t>
    <phoneticPr fontId="16" type="noConversion"/>
  </si>
  <si>
    <t>Lease liabilities - current</t>
    <phoneticPr fontId="16" type="noConversion"/>
  </si>
  <si>
    <t>Other current liabilities</t>
    <phoneticPr fontId="16" type="noConversion"/>
  </si>
  <si>
    <t>QoQ</t>
    <phoneticPr fontId="16" type="noConversion"/>
  </si>
  <si>
    <t xml:space="preserve">Lease liabilities - non-current </t>
    <phoneticPr fontId="16" type="noConversion"/>
  </si>
  <si>
    <t>Equity attributable to shareholders of the parent</t>
    <phoneticPr fontId="16" type="noConversion"/>
  </si>
  <si>
    <t>Equity Attributable to Shareholders of the Parent</t>
  </si>
  <si>
    <t>GROSS PROFIT</t>
  </si>
  <si>
    <t>Marketing</t>
  </si>
  <si>
    <t>General and administrative</t>
  </si>
  <si>
    <t>Research and development</t>
  </si>
  <si>
    <t>Total operating expenses</t>
  </si>
  <si>
    <t>NON-OPERATING INCOME AND EXPENSES</t>
  </si>
  <si>
    <t>Interest expense</t>
  </si>
  <si>
    <t>Interest income</t>
  </si>
  <si>
    <t>Total non-operating income and expenses</t>
  </si>
  <si>
    <t>Items that may be reclassified subsequently to profit or loss:</t>
  </si>
  <si>
    <t>Shareholders of the parent</t>
  </si>
  <si>
    <t>Non-controlling interests</t>
  </si>
  <si>
    <t>Basic</t>
  </si>
  <si>
    <t>Diluted</t>
  </si>
  <si>
    <t>NET REVENUE</t>
    <phoneticPr fontId="16" type="noConversion"/>
  </si>
  <si>
    <t>OPERATING COSTS</t>
    <phoneticPr fontId="16" type="noConversion"/>
  </si>
  <si>
    <t>OPERATING EXPENSES</t>
    <phoneticPr fontId="16" type="noConversion"/>
  </si>
  <si>
    <t>Other gains and losses</t>
    <phoneticPr fontId="16" type="noConversion"/>
  </si>
  <si>
    <t>Other income</t>
    <phoneticPr fontId="16" type="noConversion"/>
  </si>
  <si>
    <t>CASH FLOWS FROM OPERATING ACTIVITIES</t>
  </si>
  <si>
    <t>Income tax paid</t>
  </si>
  <si>
    <t>Net cash generated by operating activities</t>
  </si>
  <si>
    <t>CASH FLOWS FROM INVESTING ACTIVITIES</t>
  </si>
  <si>
    <t>Interest received</t>
  </si>
  <si>
    <t>Net cash used in investing activities</t>
  </si>
  <si>
    <t>CASH FLOWS FROM FINANCING ACTIVITIES</t>
  </si>
  <si>
    <t>Net cash used in financing activities</t>
  </si>
  <si>
    <t>NET DECREASE IN CASH AND CASH EQUIVALENTS</t>
  </si>
  <si>
    <t>CASH AND CASH EQUIVALENTS, BEGINNING OF PERIOD</t>
  </si>
  <si>
    <t>CASH AND CASH EQUIVALENTS, END OF PERIOD</t>
  </si>
  <si>
    <t>Changes in Working Capital &amp; Others</t>
  </si>
  <si>
    <t>Others</t>
  </si>
  <si>
    <t>Acquisition of :</t>
    <phoneticPr fontId="16" type="noConversion"/>
  </si>
  <si>
    <t>Depreciation &amp; Amortization</t>
    <phoneticPr fontId="16" type="noConversion"/>
  </si>
  <si>
    <t>Total Assets</t>
    <phoneticPr fontId="16" type="noConversion"/>
  </si>
  <si>
    <t>Total non-current assets</t>
    <phoneticPr fontId="16" type="noConversion"/>
  </si>
  <si>
    <t>Non-controlling Interests</t>
    <phoneticPr fontId="16" type="noConversion"/>
  </si>
  <si>
    <t>Non-current Liabilities</t>
    <phoneticPr fontId="16" type="noConversion"/>
  </si>
  <si>
    <t>Current Assets</t>
    <phoneticPr fontId="16" type="noConversion"/>
  </si>
  <si>
    <t>Non-current Assets</t>
    <phoneticPr fontId="16" type="noConversion"/>
  </si>
  <si>
    <t>Current Liabilities</t>
    <phoneticPr fontId="16" type="noConversion"/>
  </si>
  <si>
    <t>Weighted Average Outstanding Shares -
    Diluted(Thousand Shares)</t>
    <phoneticPr fontId="16" type="noConversion"/>
  </si>
  <si>
    <t>Property, plant and equipment</t>
    <phoneticPr fontId="16" type="noConversion"/>
  </si>
  <si>
    <t>Time deposits with original maturities of more than three months</t>
    <phoneticPr fontId="16" type="noConversion"/>
  </si>
  <si>
    <t>EFFECTS OF EXCHANGE RATE CHANGES ON CASH AND 
CASH EQUIVALENTS</t>
    <phoneticPr fontId="16" type="noConversion"/>
  </si>
  <si>
    <t>For the Three Months Ended December 31</t>
    <phoneticPr fontId="16" type="noConversion"/>
  </si>
  <si>
    <t>(In Thousands of New Taiwan Dollars, Except for Per Share Amounts and Shares Outstanding)</t>
    <phoneticPr fontId="16" type="noConversion"/>
  </si>
  <si>
    <t>CONSOLIDATED STATEMENTS OF COMPREHENSIVE INCOME(Reviewed, Not Audited)</t>
    <phoneticPr fontId="16" type="noConversion"/>
  </si>
  <si>
    <t>CONSOLIDATED STATEMENTS OF CASH FLOWS(Reviewed, Not Audited)</t>
    <phoneticPr fontId="16" type="noConversion"/>
  </si>
  <si>
    <t>Exchange differences on translation of the financial 
    statements of foreign operations</t>
    <phoneticPr fontId="16" type="noConversion"/>
  </si>
  <si>
    <t>Other current financial assets</t>
    <phoneticPr fontId="16" type="noConversion"/>
  </si>
  <si>
    <t>Trade Notes and accounts receivable, net</t>
    <phoneticPr fontId="16" type="noConversion"/>
  </si>
  <si>
    <t>CONSOLIDATED STATEMENTS OF COMPREHENSIVE INCOME</t>
  </si>
  <si>
    <t>(In Thousands of New Taiwan Dollars, Except Earnings Per Share)</t>
  </si>
  <si>
    <t>(Reviewed, Not Audited)</t>
  </si>
  <si>
    <t>OPERATING EXPENSES</t>
    <phoneticPr fontId="16" type="noConversion"/>
  </si>
  <si>
    <t>OTHER INCOME AND EXPENSES</t>
    <phoneticPr fontId="16" type="noConversion"/>
  </si>
  <si>
    <t>Other income</t>
    <phoneticPr fontId="16" type="noConversion"/>
  </si>
  <si>
    <t>EARNINGS PER SHARE</t>
    <phoneticPr fontId="16" type="noConversion"/>
  </si>
  <si>
    <t>Cash Dividends Paid for Common Stock</t>
    <phoneticPr fontId="16" type="noConversion"/>
  </si>
  <si>
    <t>Other payables to related parties</t>
    <phoneticPr fontId="16" type="noConversion"/>
  </si>
  <si>
    <t>Accounts payable</t>
    <phoneticPr fontId="16" type="noConversion"/>
  </si>
  <si>
    <t>Cash dividends payable</t>
  </si>
  <si>
    <t>NET INCOME (LOSS) ATTRIBUTABLE TO:</t>
    <phoneticPr fontId="16" type="noConversion"/>
  </si>
  <si>
    <t>OTHER COMPREHENSIVE INCOME (LOSS), NET</t>
    <phoneticPr fontId="16" type="noConversion"/>
  </si>
  <si>
    <t>Weighted Average Outstanding Shares - 
    Diluted(Thousand Shares)</t>
    <phoneticPr fontId="16" type="noConversion"/>
  </si>
  <si>
    <t>3Q2025</t>
    <phoneticPr fontId="16" type="noConversion"/>
  </si>
  <si>
    <t>2Q2025</t>
    <phoneticPr fontId="16" type="noConversion"/>
  </si>
  <si>
    <t>3Q2024</t>
    <phoneticPr fontId="16" type="noConversion"/>
  </si>
  <si>
    <t>For the Three Months Ended September 30, 2025, June 30, 2025, September 30, 2024</t>
    <phoneticPr fontId="16" type="noConversion"/>
  </si>
  <si>
    <t>For the Nine Months Ended September 30</t>
    <phoneticPr fontId="16" type="noConversion"/>
  </si>
  <si>
    <t>For the Nine Months Ended September 30, 2025, June 30, 2025 and September 30, 2024</t>
    <phoneticPr fontId="16" type="noConversion"/>
  </si>
  <si>
    <t>Nine Months 2025</t>
    <phoneticPr fontId="16" type="noConversion"/>
  </si>
  <si>
    <t>3Q 2024</t>
    <phoneticPr fontId="16" type="noConversion"/>
  </si>
  <si>
    <t>2Q 2025</t>
    <phoneticPr fontId="16" type="noConversion"/>
  </si>
  <si>
    <t>3Q 2025</t>
    <phoneticPr fontId="16" type="noConversion"/>
  </si>
  <si>
    <t>Accrued employees’profit sharing and directors’
remuneration</t>
    <phoneticPr fontId="16" type="noConversion"/>
  </si>
  <si>
    <t>OTHER INCOME AND EXPENSES</t>
    <phoneticPr fontId="16" type="noConversion"/>
  </si>
  <si>
    <t>September 30, 2025 
(Reviewed)</t>
    <phoneticPr fontId="16" type="noConversion"/>
  </si>
  <si>
    <t>June 30, 2025 
(Reviewed)</t>
    <phoneticPr fontId="16" type="noConversion"/>
  </si>
  <si>
    <t>September 30, 2024 
(Reviewed)</t>
    <phoneticPr fontId="16" type="noConversion"/>
  </si>
  <si>
    <t xml:space="preserve">   Deferred income tax liabilities</t>
    <phoneticPr fontId="16" type="noConversion"/>
  </si>
  <si>
    <t>Financial liabilities at fair value through profit or loss - current</t>
    <phoneticPr fontId="16" type="noConversion"/>
  </si>
  <si>
    <t>INCOME FROM OPERATIONS</t>
    <phoneticPr fontId="16" type="noConversion"/>
  </si>
  <si>
    <t>INCOME BEFORE INCOME TAX</t>
    <phoneticPr fontId="16" type="noConversion"/>
  </si>
  <si>
    <t>INCOME TAX (EXPENSE)</t>
    <phoneticPr fontId="16" type="noConversion"/>
  </si>
  <si>
    <t>NET INCOME</t>
    <phoneticPr fontId="16" type="noConversion"/>
  </si>
  <si>
    <t>TOTAL COMPREHENSIVE INCOME</t>
    <phoneticPr fontId="16" type="noConversion"/>
  </si>
  <si>
    <t xml:space="preserve"> INCOME FROM OPERATIONS</t>
    <phoneticPr fontId="16" type="noConversion"/>
  </si>
  <si>
    <t>NM</t>
    <phoneticPr fontId="16" type="noConversion"/>
  </si>
  <si>
    <t xml:space="preserve"> INCOME BEFORE INCOME TAX</t>
    <phoneticPr fontId="16" type="noConversion"/>
  </si>
  <si>
    <t xml:space="preserve">INCOME TAX (EXPENSE) </t>
    <phoneticPr fontId="16" type="noConversion"/>
  </si>
  <si>
    <t>income before income tax</t>
    <phoneticPr fontId="16" type="noConversion"/>
  </si>
  <si>
    <t>Total Liabilities &amp; Equity</t>
    <phoneticPr fontId="16" type="noConversion"/>
  </si>
  <si>
    <t>Exchange differences on translation of the 
    financial statements of foreign operations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</si>
</sst>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6" formatCode="&quot;$&quot;#,##0;[Red]\-&quot;$&quot;#,##0"/>
    <numFmt numFmtId="8" formatCode="&quot;$&quot;#,##0.00;[Red]\-&quot;$&quot;#,##0.00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_(* #,##0_);_(* \(#,##0\);_(* &quot;-&quot;_);_(@_)"/>
    <numFmt numFmtId="177" formatCode="_(&quot;$&quot;* #,##0.00_);_(&quot;$&quot;* \(#,##0.00\);_(&quot;$&quot;* &quot;-&quot;??_);_(@_)"/>
    <numFmt numFmtId="178" formatCode="_(* #,##0.00_);_(* \(#,##0.00\);_(* &quot;-&quot;??_);_(@_)"/>
    <numFmt numFmtId="179" formatCode="#,##0_);\(#,##0\)"/>
    <numFmt numFmtId="180" formatCode="#,##0.0_);\(#,##0.0\)"/>
    <numFmt numFmtId="181" formatCode="#,##0.00_);\(#,##0.00\)"/>
    <numFmt numFmtId="182" formatCode="0.0_);\(0.0\)"/>
    <numFmt numFmtId="183" formatCode="0.0%"/>
    <numFmt numFmtId="184" formatCode="0.000%"/>
    <numFmt numFmtId="185" formatCode="_-* #,##0.000_-;\-* #,##0.000_-;_-* &quot;-&quot;??_-;_-@_-"/>
    <numFmt numFmtId="186" formatCode="_-* #,##0.0000_-;\-* #,##0.0000_-;_-* &quot;-&quot;??_-;_-@_-"/>
    <numFmt numFmtId="187" formatCode="0.0000"/>
    <numFmt numFmtId="188" formatCode="#,##0;\(#,##0\);\ &quot;-&quot;_)"/>
    <numFmt numFmtId="189" formatCode="#,##0.0;\(#,##0.0\);\ &quot;-&quot;_)"/>
    <numFmt numFmtId="190" formatCode="#,##0.00;\(#,##0.00\);\ &quot;-&quot;_)"/>
    <numFmt numFmtId="191" formatCode="0.000000000000000000_);\(0.000000000000000000\)"/>
    <numFmt numFmtId="192" formatCode="0.00000000000000000000000_);\(0.00000000000000000000000\)"/>
    <numFmt numFmtId="193" formatCode="_-* #,##0.0_-;\-* #,##0.0_-;_-* &quot;-&quot;??_-;_-@_-"/>
  </numFmts>
  <fonts count="29"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name val="Times New Roman"/>
      <family val="1"/>
    </font>
    <font>
      <sz val="10"/>
      <name val="Arial"/>
      <family val="2"/>
    </font>
    <font>
      <sz val="10"/>
      <color indexed="0"/>
      <name val="Arial"/>
      <family val="2"/>
    </font>
    <font>
      <sz val="10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theme="1"/>
      <name val="Book Antiqua"/>
      <family val="1"/>
    </font>
    <font>
      <sz val="9"/>
      <name val="新細明體"/>
      <family val="1"/>
      <charset val="136"/>
      <scheme val="minor"/>
    </font>
    <font>
      <sz val="11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u/>
      <sz val="11"/>
      <color theme="1"/>
      <name val="Times New Roman"/>
      <family val="1"/>
    </font>
    <font>
      <u val="double"/>
      <sz val="11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u/>
      <sz val="8"/>
      <color theme="1"/>
      <name val="Times New Roman"/>
      <family val="1"/>
    </font>
    <font>
      <u val="double"/>
      <sz val="8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2">
    <xf numFmtId="0" fontId="0" fillId="0" borderId="0">
      <alignment vertical="center"/>
    </xf>
    <xf numFmtId="0" fontId="8" fillId="0" borderId="0"/>
    <xf numFmtId="0" fontId="6" fillId="0" borderId="0">
      <alignment vertical="center"/>
    </xf>
    <xf numFmtId="0" fontId="9" fillId="0" borderId="0" applyNumberFormat="0" applyFill="0" applyBorder="0" applyAlignment="0" applyProtection="0"/>
    <xf numFmtId="0" fontId="8" fillId="0" borderId="0"/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" fillId="0" borderId="0"/>
    <xf numFmtId="0" fontId="9" fillId="0" borderId="0" applyNumberForma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12" fillId="0" borderId="1" applyNumberFormat="0" applyFill="0" applyAlignment="0" applyProtection="0"/>
    <xf numFmtId="0" fontId="12" fillId="0" borderId="1" applyNumberFormat="0" applyFill="0" applyAlignment="0" applyProtection="0"/>
    <xf numFmtId="0" fontId="12" fillId="0" borderId="1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43" fontId="6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/>
    <xf numFmtId="0" fontId="10" fillId="0" borderId="0"/>
    <xf numFmtId="0" fontId="8" fillId="0" borderId="0"/>
    <xf numFmtId="0" fontId="8" fillId="0" borderId="0"/>
    <xf numFmtId="0" fontId="14" fillId="0" borderId="0">
      <alignment vertical="center"/>
    </xf>
    <xf numFmtId="178" fontId="6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/>
    <xf numFmtId="0" fontId="17" fillId="0" borderId="0"/>
    <xf numFmtId="0" fontId="6" fillId="0" borderId="0">
      <alignment vertical="center"/>
    </xf>
    <xf numFmtId="0" fontId="14" fillId="0" borderId="0">
      <alignment vertical="center"/>
    </xf>
    <xf numFmtId="0" fontId="8" fillId="0" borderId="0"/>
    <xf numFmtId="0" fontId="8" fillId="0" borderId="0"/>
    <xf numFmtId="0" fontId="14" fillId="0" borderId="0">
      <alignment vertical="center"/>
    </xf>
    <xf numFmtId="0" fontId="8" fillId="0" borderId="0"/>
    <xf numFmtId="0" fontId="14" fillId="0" borderId="0">
      <alignment vertical="center"/>
    </xf>
    <xf numFmtId="178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177" fontId="8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8" fillId="0" borderId="0"/>
    <xf numFmtId="9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18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wrapText="1"/>
    </xf>
    <xf numFmtId="6" fontId="18" fillId="0" borderId="0" xfId="0" applyNumberFormat="1" applyFont="1" applyAlignment="1">
      <alignment horizontal="justify" vertical="center" wrapText="1"/>
    </xf>
    <xf numFmtId="3" fontId="18" fillId="0" borderId="0" xfId="0" applyNumberFormat="1" applyFont="1" applyAlignment="1">
      <alignment horizontal="justify" vertical="center" wrapText="1"/>
    </xf>
    <xf numFmtId="3" fontId="21" fillId="0" borderId="0" xfId="0" applyNumberFormat="1" applyFont="1" applyAlignment="1">
      <alignment horizontal="justify" vertical="center" wrapText="1"/>
    </xf>
    <xf numFmtId="0" fontId="21" fillId="0" borderId="0" xfId="0" applyFont="1" applyAlignment="1">
      <alignment horizontal="justify" vertical="center" wrapText="1"/>
    </xf>
    <xf numFmtId="0" fontId="18" fillId="0" borderId="0" xfId="0" applyFont="1" applyAlignment="1">
      <alignment wrapText="1"/>
    </xf>
    <xf numFmtId="6" fontId="22" fillId="0" borderId="0" xfId="0" applyNumberFormat="1" applyFont="1" applyAlignment="1">
      <alignment horizontal="justify" vertical="center" wrapText="1"/>
    </xf>
    <xf numFmtId="0" fontId="19" fillId="0" borderId="0" xfId="0" applyFont="1" applyAlignment="1">
      <alignment horizontal="justify" vertical="center" wrapText="1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8" fillId="0" borderId="0" xfId="0" applyFont="1" applyBorder="1" applyAlignment="1">
      <alignment horizontal="left"/>
    </xf>
    <xf numFmtId="0" fontId="18" fillId="0" borderId="0" xfId="0" applyFont="1" applyAlignment="1">
      <alignment horizontal="left" vertical="center" indent="1"/>
    </xf>
    <xf numFmtId="0" fontId="18" fillId="0" borderId="0" xfId="0" applyFont="1" applyAlignment="1">
      <alignment horizontal="left" vertical="center" indent="3"/>
    </xf>
    <xf numFmtId="0" fontId="18" fillId="0" borderId="0" xfId="0" applyFont="1" applyFill="1" applyAlignment="1">
      <alignment horizontal="left" vertical="center" indent="1"/>
    </xf>
    <xf numFmtId="0" fontId="18" fillId="0" borderId="0" xfId="0" applyFont="1" applyFill="1" applyAlignment="1">
      <alignment horizontal="left" vertical="center" indent="2"/>
    </xf>
    <xf numFmtId="0" fontId="19" fillId="0" borderId="0" xfId="0" applyFont="1" applyFill="1" applyAlignment="1">
      <alignment horizontal="left" vertical="center"/>
    </xf>
    <xf numFmtId="3" fontId="18" fillId="0" borderId="0" xfId="0" applyNumberFormat="1" applyFont="1">
      <alignment vertical="center"/>
    </xf>
    <xf numFmtId="0" fontId="19" fillId="0" borderId="0" xfId="0" applyFont="1" applyAlignment="1">
      <alignment horizontal="left" vertical="center" wrapText="1"/>
    </xf>
    <xf numFmtId="0" fontId="18" fillId="0" borderId="0" xfId="0" applyFont="1">
      <alignment vertical="center"/>
    </xf>
    <xf numFmtId="0" fontId="2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179" fontId="18" fillId="0" borderId="0" xfId="0" applyNumberFormat="1" applyFont="1" applyAlignment="1">
      <alignment horizontal="right" vertical="center"/>
    </xf>
    <xf numFmtId="182" fontId="18" fillId="0" borderId="0" xfId="0" applyNumberFormat="1" applyFont="1" applyBorder="1" applyAlignment="1">
      <alignment horizontal="right" vertical="center"/>
    </xf>
    <xf numFmtId="41" fontId="18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justify" vertical="center"/>
    </xf>
    <xf numFmtId="0" fontId="18" fillId="0" borderId="0" xfId="0" applyFont="1" applyAlignment="1">
      <alignment horizontal="left" vertical="center" indent="2"/>
    </xf>
    <xf numFmtId="179" fontId="18" fillId="0" borderId="8" xfId="0" applyNumberFormat="1" applyFont="1" applyBorder="1" applyAlignment="1">
      <alignment horizontal="right" vertical="center"/>
    </xf>
    <xf numFmtId="182" fontId="18" fillId="0" borderId="8" xfId="0" applyNumberFormat="1" applyFont="1" applyBorder="1" applyAlignment="1">
      <alignment horizontal="right" vertical="center"/>
    </xf>
    <xf numFmtId="180" fontId="18" fillId="0" borderId="8" xfId="0" applyNumberFormat="1" applyFont="1" applyBorder="1" applyAlignment="1">
      <alignment horizontal="right" vertical="center"/>
    </xf>
    <xf numFmtId="0" fontId="18" fillId="0" borderId="0" xfId="0" applyFont="1" applyAlignment="1">
      <alignment horizontal="left" vertical="center" wrapText="1"/>
    </xf>
    <xf numFmtId="179" fontId="18" fillId="0" borderId="5" xfId="0" applyNumberFormat="1" applyFont="1" applyBorder="1" applyAlignment="1">
      <alignment horizontal="right" vertical="center"/>
    </xf>
    <xf numFmtId="182" fontId="18" fillId="0" borderId="5" xfId="0" applyNumberFormat="1" applyFont="1" applyBorder="1" applyAlignment="1">
      <alignment horizontal="right" vertical="center"/>
    </xf>
    <xf numFmtId="0" fontId="22" fillId="0" borderId="0" xfId="0" applyFont="1" applyAlignment="1">
      <alignment horizontal="justify" vertical="center"/>
    </xf>
    <xf numFmtId="3" fontId="18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181" fontId="18" fillId="0" borderId="9" xfId="0" applyNumberFormat="1" applyFont="1" applyBorder="1" applyAlignment="1">
      <alignment horizontal="right" vertical="center"/>
    </xf>
    <xf numFmtId="181" fontId="18" fillId="0" borderId="0" xfId="0" applyNumberFormat="1" applyFont="1" applyAlignment="1">
      <alignment horizontal="justify" vertical="center"/>
    </xf>
    <xf numFmtId="0" fontId="18" fillId="0" borderId="0" xfId="0" applyFont="1" applyFill="1" applyAlignment="1">
      <alignment horizontal="justify" vertical="center" wrapText="1"/>
    </xf>
    <xf numFmtId="179" fontId="18" fillId="0" borderId="0" xfId="0" applyNumberFormat="1" applyFont="1" applyBorder="1" applyAlignment="1">
      <alignment horizontal="right" vertical="center"/>
    </xf>
    <xf numFmtId="0" fontId="23" fillId="0" borderId="0" xfId="0" applyFont="1">
      <alignment vertical="center"/>
    </xf>
    <xf numFmtId="0" fontId="18" fillId="0" borderId="0" xfId="0" applyFont="1" applyAlignment="1">
      <alignment horizontal="right"/>
    </xf>
    <xf numFmtId="0" fontId="23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 wrapText="1" indent="1"/>
    </xf>
    <xf numFmtId="0" fontId="23" fillId="0" borderId="0" xfId="0" applyFont="1" applyAlignment="1">
      <alignment horizontal="right"/>
    </xf>
    <xf numFmtId="179" fontId="18" fillId="0" borderId="0" xfId="0" applyNumberFormat="1" applyFont="1" applyFill="1" applyAlignment="1">
      <alignment horizontal="right" vertical="center"/>
    </xf>
    <xf numFmtId="0" fontId="23" fillId="0" borderId="0" xfId="0" applyFont="1" applyFill="1">
      <alignment vertical="center"/>
    </xf>
    <xf numFmtId="179" fontId="23" fillId="0" borderId="0" xfId="0" applyNumberFormat="1" applyFont="1">
      <alignment vertical="center"/>
    </xf>
    <xf numFmtId="6" fontId="24" fillId="0" borderId="0" xfId="0" applyNumberFormat="1" applyFont="1" applyAlignment="1">
      <alignment horizontal="left" vertical="center" wrapText="1"/>
    </xf>
    <xf numFmtId="0" fontId="24" fillId="0" borderId="0" xfId="0" applyFont="1" applyAlignment="1">
      <alignment wrapText="1"/>
    </xf>
    <xf numFmtId="3" fontId="25" fillId="0" borderId="0" xfId="0" applyNumberFormat="1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3" fontId="24" fillId="0" borderId="0" xfId="0" applyNumberFormat="1" applyFont="1" applyAlignment="1">
      <alignment horizontal="left" vertical="center" wrapText="1"/>
    </xf>
    <xf numFmtId="6" fontId="26" fillId="0" borderId="0" xfId="0" applyNumberFormat="1" applyFont="1" applyAlignment="1">
      <alignment horizontal="left" vertical="center" wrapText="1"/>
    </xf>
    <xf numFmtId="8" fontId="26" fillId="0" borderId="0" xfId="0" applyNumberFormat="1" applyFont="1" applyAlignment="1">
      <alignment horizontal="justify" vertical="center" wrapText="1"/>
    </xf>
    <xf numFmtId="6" fontId="18" fillId="0" borderId="0" xfId="0" applyNumberFormat="1" applyFont="1">
      <alignment vertical="center"/>
    </xf>
    <xf numFmtId="0" fontId="27" fillId="0" borderId="0" xfId="0" applyFont="1">
      <alignment vertical="center"/>
    </xf>
    <xf numFmtId="10" fontId="23" fillId="0" borderId="0" xfId="70" applyNumberFormat="1" applyFont="1">
      <alignment vertical="center"/>
    </xf>
    <xf numFmtId="183" fontId="26" fillId="0" borderId="0" xfId="70" applyNumberFormat="1" applyFont="1" applyAlignment="1">
      <alignment horizontal="left" vertical="center" wrapText="1"/>
    </xf>
    <xf numFmtId="184" fontId="26" fillId="0" borderId="0" xfId="70" applyNumberFormat="1" applyFont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8" fillId="0" borderId="0" xfId="0" applyFont="1" applyFill="1" applyAlignment="1">
      <alignment vertical="center"/>
    </xf>
    <xf numFmtId="185" fontId="23" fillId="0" borderId="0" xfId="0" applyNumberFormat="1" applyFont="1">
      <alignment vertical="center"/>
    </xf>
    <xf numFmtId="186" fontId="23" fillId="0" borderId="0" xfId="0" applyNumberFormat="1" applyFont="1">
      <alignment vertical="center"/>
    </xf>
    <xf numFmtId="187" fontId="18" fillId="0" borderId="0" xfId="0" applyNumberFormat="1" applyFont="1">
      <alignment vertical="center"/>
    </xf>
    <xf numFmtId="188" fontId="23" fillId="0" borderId="0" xfId="0" applyNumberFormat="1" applyFont="1" applyAlignment="1">
      <alignment vertical="center"/>
    </xf>
    <xf numFmtId="188" fontId="19" fillId="0" borderId="6" xfId="0" applyNumberFormat="1" applyFont="1" applyBorder="1" applyAlignment="1">
      <alignment horizontal="center" vertical="center"/>
    </xf>
    <xf numFmtId="188" fontId="18" fillId="0" borderId="0" xfId="0" applyNumberFormat="1" applyFont="1" applyAlignment="1">
      <alignment horizontal="right"/>
    </xf>
    <xf numFmtId="188" fontId="18" fillId="0" borderId="0" xfId="0" applyNumberFormat="1" applyFont="1" applyAlignment="1">
      <alignment horizontal="justify" vertical="center"/>
    </xf>
    <xf numFmtId="188" fontId="18" fillId="0" borderId="0" xfId="0" applyNumberFormat="1" applyFont="1" applyAlignment="1">
      <alignment horizontal="right" vertical="center"/>
    </xf>
    <xf numFmtId="188" fontId="18" fillId="0" borderId="8" xfId="0" applyNumberFormat="1" applyFont="1" applyBorder="1" applyAlignment="1">
      <alignment horizontal="right" vertical="center"/>
    </xf>
    <xf numFmtId="188" fontId="18" fillId="0" borderId="9" xfId="0" applyNumberFormat="1" applyFont="1" applyBorder="1" applyAlignment="1">
      <alignment horizontal="right" vertical="center"/>
    </xf>
    <xf numFmtId="188" fontId="19" fillId="0" borderId="0" xfId="0" applyNumberFormat="1" applyFont="1" applyAlignment="1">
      <alignment horizontal="right" vertical="center"/>
    </xf>
    <xf numFmtId="188" fontId="18" fillId="0" borderId="7" xfId="0" applyNumberFormat="1" applyFont="1" applyFill="1" applyBorder="1" applyAlignment="1">
      <alignment horizontal="right" vertical="center"/>
    </xf>
    <xf numFmtId="188" fontId="18" fillId="0" borderId="0" xfId="0" applyNumberFormat="1" applyFont="1" applyFill="1" applyAlignment="1">
      <alignment horizontal="right" vertical="center"/>
    </xf>
    <xf numFmtId="188" fontId="23" fillId="0" borderId="0" xfId="0" applyNumberFormat="1" applyFont="1">
      <alignment vertical="center"/>
    </xf>
    <xf numFmtId="188" fontId="23" fillId="0" borderId="0" xfId="0" applyNumberFormat="1" applyFont="1" applyAlignment="1">
      <alignment horizontal="right" vertical="center"/>
    </xf>
    <xf numFmtId="188" fontId="18" fillId="0" borderId="7" xfId="0" applyNumberFormat="1" applyFont="1" applyBorder="1" applyAlignment="1">
      <alignment horizontal="right" vertical="center"/>
    </xf>
    <xf numFmtId="188" fontId="18" fillId="0" borderId="0" xfId="0" applyNumberFormat="1" applyFont="1" applyBorder="1" applyAlignment="1">
      <alignment horizontal="right" vertical="center"/>
    </xf>
    <xf numFmtId="189" fontId="23" fillId="0" borderId="0" xfId="0" applyNumberFormat="1" applyFont="1" applyAlignment="1">
      <alignment vertical="center"/>
    </xf>
    <xf numFmtId="189" fontId="19" fillId="0" borderId="6" xfId="0" applyNumberFormat="1" applyFont="1" applyBorder="1" applyAlignment="1">
      <alignment horizontal="center" vertical="center"/>
    </xf>
    <xf numFmtId="189" fontId="18" fillId="0" borderId="0" xfId="0" applyNumberFormat="1" applyFont="1" applyAlignment="1">
      <alignment horizontal="right"/>
    </xf>
    <xf numFmtId="189" fontId="18" fillId="0" borderId="0" xfId="0" applyNumberFormat="1" applyFont="1" applyAlignment="1">
      <alignment horizontal="justify" vertical="center"/>
    </xf>
    <xf numFmtId="189" fontId="18" fillId="0" borderId="0" xfId="0" applyNumberFormat="1" applyFont="1" applyAlignment="1">
      <alignment horizontal="right" vertical="center"/>
    </xf>
    <xf numFmtId="189" fontId="18" fillId="0" borderId="8" xfId="0" applyNumberFormat="1" applyFont="1" applyBorder="1" applyAlignment="1">
      <alignment horizontal="right" vertical="center"/>
    </xf>
    <xf numFmtId="189" fontId="18" fillId="0" borderId="9" xfId="0" applyNumberFormat="1" applyFont="1" applyBorder="1" applyAlignment="1">
      <alignment horizontal="right" vertical="center"/>
    </xf>
    <xf numFmtId="189" fontId="19" fillId="0" borderId="0" xfId="0" applyNumberFormat="1" applyFont="1" applyAlignment="1">
      <alignment horizontal="right" vertical="center"/>
    </xf>
    <xf numFmtId="189" fontId="23" fillId="0" borderId="0" xfId="0" applyNumberFormat="1" applyFont="1">
      <alignment vertical="center"/>
    </xf>
    <xf numFmtId="189" fontId="18" fillId="0" borderId="0" xfId="0" applyNumberFormat="1" applyFont="1" applyFill="1" applyAlignment="1">
      <alignment horizontal="right"/>
    </xf>
    <xf numFmtId="189" fontId="18" fillId="0" borderId="8" xfId="0" applyNumberFormat="1" applyFont="1" applyFill="1" applyBorder="1" applyAlignment="1">
      <alignment horizontal="right" vertical="center"/>
    </xf>
    <xf numFmtId="189" fontId="18" fillId="0" borderId="0" xfId="0" applyNumberFormat="1" applyFont="1" applyFill="1" applyAlignment="1">
      <alignment horizontal="right" vertical="center"/>
    </xf>
    <xf numFmtId="189" fontId="23" fillId="0" borderId="0" xfId="0" applyNumberFormat="1" applyFont="1" applyAlignment="1">
      <alignment horizontal="right" vertical="center"/>
    </xf>
    <xf numFmtId="188" fontId="18" fillId="0" borderId="0" xfId="0" applyNumberFormat="1" applyFont="1" applyAlignment="1">
      <alignment vertical="center"/>
    </xf>
    <xf numFmtId="188" fontId="19" fillId="0" borderId="10" xfId="0" applyNumberFormat="1" applyFont="1" applyBorder="1" applyAlignment="1">
      <alignment horizontal="center" vertical="center"/>
    </xf>
    <xf numFmtId="188" fontId="18" fillId="0" borderId="0" xfId="0" applyNumberFormat="1" applyFont="1">
      <alignment vertical="center"/>
    </xf>
    <xf numFmtId="188" fontId="18" fillId="0" borderId="5" xfId="0" applyNumberFormat="1" applyFont="1" applyBorder="1" applyAlignment="1">
      <alignment horizontal="right" vertical="center"/>
    </xf>
    <xf numFmtId="188" fontId="18" fillId="0" borderId="0" xfId="0" applyNumberFormat="1" applyFont="1" applyFill="1" applyBorder="1" applyAlignment="1">
      <alignment horizontal="right" vertical="center"/>
    </xf>
    <xf numFmtId="189" fontId="18" fillId="0" borderId="0" xfId="0" applyNumberFormat="1" applyFont="1" applyAlignment="1">
      <alignment vertical="center"/>
    </xf>
    <xf numFmtId="189" fontId="19" fillId="0" borderId="10" xfId="0" applyNumberFormat="1" applyFont="1" applyBorder="1" applyAlignment="1">
      <alignment horizontal="center" vertical="center"/>
    </xf>
    <xf numFmtId="189" fontId="18" fillId="0" borderId="0" xfId="0" applyNumberFormat="1" applyFont="1" applyBorder="1" applyAlignment="1">
      <alignment horizontal="right" vertical="center"/>
    </xf>
    <xf numFmtId="189" fontId="18" fillId="0" borderId="5" xfId="0" applyNumberFormat="1" applyFont="1" applyBorder="1" applyAlignment="1">
      <alignment horizontal="right" vertical="center"/>
    </xf>
    <xf numFmtId="189" fontId="18" fillId="0" borderId="0" xfId="0" applyNumberFormat="1" applyFont="1">
      <alignment vertical="center"/>
    </xf>
    <xf numFmtId="190" fontId="18" fillId="0" borderId="0" xfId="0" applyNumberFormat="1" applyFont="1" applyAlignment="1">
      <alignment vertical="center"/>
    </xf>
    <xf numFmtId="190" fontId="18" fillId="0" borderId="0" xfId="0" applyNumberFormat="1" applyFont="1" applyAlignment="1">
      <alignment horizontal="right" vertical="center"/>
    </xf>
    <xf numFmtId="190" fontId="18" fillId="0" borderId="9" xfId="0" applyNumberFormat="1" applyFont="1" applyBorder="1" applyAlignment="1">
      <alignment horizontal="right" vertical="center"/>
    </xf>
    <xf numFmtId="190" fontId="18" fillId="0" borderId="0" xfId="0" applyNumberFormat="1" applyFont="1" applyAlignment="1">
      <alignment horizontal="justify" vertical="center"/>
    </xf>
    <xf numFmtId="188" fontId="19" fillId="0" borderId="3" xfId="0" applyNumberFormat="1" applyFont="1" applyBorder="1" applyAlignment="1">
      <alignment horizontal="center" wrapText="1"/>
    </xf>
    <xf numFmtId="188" fontId="18" fillId="0" borderId="4" xfId="0" applyNumberFormat="1" applyFont="1" applyBorder="1" applyAlignment="1">
      <alignment horizontal="right" vertical="center"/>
    </xf>
    <xf numFmtId="188" fontId="18" fillId="0" borderId="9" xfId="0" applyNumberFormat="1" applyFont="1" applyFill="1" applyBorder="1" applyAlignment="1">
      <alignment horizontal="right" vertical="center"/>
    </xf>
    <xf numFmtId="192" fontId="18" fillId="0" borderId="0" xfId="0" applyNumberFormat="1" applyFont="1" applyAlignment="1">
      <alignment vertical="center"/>
    </xf>
    <xf numFmtId="191" fontId="18" fillId="0" borderId="0" xfId="0" applyNumberFormat="1" applyFont="1">
      <alignment vertical="center"/>
    </xf>
    <xf numFmtId="189" fontId="18" fillId="0" borderId="0" xfId="71" applyNumberFormat="1" applyFont="1" applyBorder="1" applyAlignment="1">
      <alignment horizontal="right" vertical="center"/>
    </xf>
    <xf numFmtId="0" fontId="18" fillId="0" borderId="0" xfId="0" applyFont="1" applyFill="1" applyAlignment="1">
      <alignment horizontal="justify" vertical="center"/>
    </xf>
    <xf numFmtId="188" fontId="18" fillId="0" borderId="0" xfId="0" applyNumberFormat="1" applyFont="1" applyFill="1" applyAlignment="1">
      <alignment horizontal="right"/>
    </xf>
    <xf numFmtId="0" fontId="18" fillId="0" borderId="0" xfId="0" applyFont="1" applyFill="1" applyAlignment="1">
      <alignment horizontal="right" vertical="center"/>
    </xf>
    <xf numFmtId="0" fontId="23" fillId="0" borderId="0" xfId="0" applyFont="1" applyFill="1" applyAlignment="1">
      <alignment horizontal="right" vertical="center"/>
    </xf>
    <xf numFmtId="193" fontId="25" fillId="0" borderId="0" xfId="71" applyNumberFormat="1" applyFont="1" applyAlignment="1">
      <alignment horizontal="left" vertical="center" wrapText="1"/>
    </xf>
    <xf numFmtId="9" fontId="18" fillId="0" borderId="0" xfId="70" applyFont="1">
      <alignment vertical="center"/>
    </xf>
    <xf numFmtId="189" fontId="18" fillId="0" borderId="0" xfId="0" applyNumberFormat="1" applyFont="1" applyFill="1" applyBorder="1" applyAlignment="1">
      <alignment horizontal="right" vertical="center"/>
    </xf>
    <xf numFmtId="182" fontId="18" fillId="0" borderId="0" xfId="0" applyNumberFormat="1" applyFont="1" applyFill="1" applyBorder="1" applyAlignment="1">
      <alignment horizontal="right" vertical="center"/>
    </xf>
    <xf numFmtId="0" fontId="18" fillId="0" borderId="0" xfId="0" applyFont="1" applyFill="1" applyAlignment="1">
      <alignment horizontal="left" vertical="center"/>
    </xf>
    <xf numFmtId="0" fontId="18" fillId="0" borderId="0" xfId="0" applyFont="1" applyFill="1">
      <alignment vertical="center"/>
    </xf>
    <xf numFmtId="179" fontId="18" fillId="0" borderId="7" xfId="0" applyNumberFormat="1" applyFont="1" applyFill="1" applyBorder="1" applyAlignment="1">
      <alignment horizontal="right" vertical="center"/>
    </xf>
    <xf numFmtId="179" fontId="28" fillId="0" borderId="0" xfId="0" applyNumberFormat="1" applyFont="1" applyFill="1" applyBorder="1" applyAlignment="1">
      <alignment horizontal="right" vertical="center"/>
    </xf>
    <xf numFmtId="15" fontId="19" fillId="0" borderId="3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5" fontId="19" fillId="0" borderId="3" xfId="0" quotePrefix="1" applyNumberFormat="1" applyFont="1" applyBorder="1" applyAlignment="1">
      <alignment horizontal="center" vertical="center" wrapText="1"/>
    </xf>
    <xf numFmtId="15" fontId="19" fillId="0" borderId="3" xfId="0" quotePrefix="1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188" fontId="19" fillId="0" borderId="3" xfId="0" applyNumberFormat="1" applyFont="1" applyBorder="1" applyAlignment="1">
      <alignment horizontal="center" vertical="center"/>
    </xf>
    <xf numFmtId="188" fontId="19" fillId="0" borderId="10" xfId="0" applyNumberFormat="1" applyFont="1" applyBorder="1" applyAlignment="1">
      <alignment horizontal="center" vertical="center"/>
    </xf>
  </cellXfs>
  <cellStyles count="72">
    <cellStyle name="一般" xfId="0" builtinId="0"/>
    <cellStyle name="一般 10" xfId="44"/>
    <cellStyle name="一般 11" xfId="45"/>
    <cellStyle name="一般 12" xfId="46"/>
    <cellStyle name="一般 13" xfId="47"/>
    <cellStyle name="一般 13 2" xfId="69"/>
    <cellStyle name="一般 15 2" xfId="37"/>
    <cellStyle name="一般 16" xfId="1"/>
    <cellStyle name="一般 19" xfId="64"/>
    <cellStyle name="一般 2" xfId="2"/>
    <cellStyle name="一般 2 2" xfId="3"/>
    <cellStyle name="一般 2 2 2" xfId="26"/>
    <cellStyle name="一般 2 2 3" xfId="68"/>
    <cellStyle name="一般 2 3" xfId="4"/>
    <cellStyle name="一般 2 4" xfId="5"/>
    <cellStyle name="一般 20" xfId="65"/>
    <cellStyle name="一般 3" xfId="6"/>
    <cellStyle name="一般 3 2" xfId="38"/>
    <cellStyle name="一般 3 3" xfId="48"/>
    <cellStyle name="一般 4" xfId="7"/>
    <cellStyle name="一般 4 2" xfId="8"/>
    <cellStyle name="一般 4 2 2" xfId="27"/>
    <cellStyle name="一般 4 3" xfId="49"/>
    <cellStyle name="一般 41" xfId="9"/>
    <cellStyle name="一般 5" xfId="23"/>
    <cellStyle name="一般 5 2" xfId="39"/>
    <cellStyle name="一般 5 3" xfId="50"/>
    <cellStyle name="一般 6" xfId="31"/>
    <cellStyle name="一般 6 2" xfId="51"/>
    <cellStyle name="一般 7" xfId="40"/>
    <cellStyle name="一般 7 2" xfId="52"/>
    <cellStyle name="一般 8" xfId="53"/>
    <cellStyle name="一般 8 2" xfId="54"/>
    <cellStyle name="一般 9" xfId="55"/>
    <cellStyle name="千分位" xfId="71" builtinId="3"/>
    <cellStyle name="千分位 10" xfId="41"/>
    <cellStyle name="千分位 2" xfId="10"/>
    <cellStyle name="千分位 2 2" xfId="11"/>
    <cellStyle name="千分位 2 2 2" xfId="56"/>
    <cellStyle name="千分位 2 2 3" xfId="66"/>
    <cellStyle name="千分位 2 3" xfId="28"/>
    <cellStyle name="千分位 2 3 2" xfId="67"/>
    <cellStyle name="千分位 3" xfId="12"/>
    <cellStyle name="千分位 3 2" xfId="42"/>
    <cellStyle name="千分位 4" xfId="25"/>
    <cellStyle name="千分位 4 2" xfId="57"/>
    <cellStyle name="千分位 5" xfId="29"/>
    <cellStyle name="千分位 5 2" xfId="58"/>
    <cellStyle name="千分位 6" xfId="32"/>
    <cellStyle name="千分位 7" xfId="35"/>
    <cellStyle name="千分位 7 2" xfId="63"/>
    <cellStyle name="千分位[0] 2" xfId="13"/>
    <cellStyle name="百分比" xfId="70" builtinId="5"/>
    <cellStyle name="百分比 2" xfId="14"/>
    <cellStyle name="百分比 2 2" xfId="15"/>
    <cellStyle name="百分比 3" xfId="16"/>
    <cellStyle name="百分比 4" xfId="24"/>
    <cellStyle name="百分比 4 2" xfId="34"/>
    <cellStyle name="百分比 5" xfId="33"/>
    <cellStyle name="貨幣 2" xfId="30"/>
    <cellStyle name="貨幣 2 2" xfId="36"/>
    <cellStyle name="貨幣 3" xfId="43"/>
    <cellStyle name="貨幣 4" xfId="59"/>
    <cellStyle name="貨幣 5" xfId="60"/>
    <cellStyle name="貨幣 6" xfId="61"/>
    <cellStyle name="貨幣 7" xfId="62"/>
    <cellStyle name="標題 1 1" xfId="17"/>
    <cellStyle name="標題 1 1 1" xfId="18"/>
    <cellStyle name="標題 1 1 1 1" xfId="19"/>
    <cellStyle name="標題 2 1" xfId="20"/>
    <cellStyle name="標題 2 1 1" xfId="21"/>
    <cellStyle name="標題 2 1 1 1" xfId="22"/>
  </cellStyles>
  <dxfs count="0"/>
  <tableStyles count="0" defaultTableStyle="TableStyleMedium9" defaultPivotStyle="PivotStyleLight16"/>
  <colors>
    <mruColors>
      <color rgb="FFDE801E"/>
      <color rgb="FF182E62"/>
      <color rgb="FF1D3782"/>
      <color rgb="FF4183AB"/>
      <color rgb="FF418347"/>
      <color rgb="FFDA8325"/>
      <color rgb="FF92D050"/>
      <color rgb="FF6EB616"/>
      <color rgb="FF1D9B82"/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yfs1.cht-pt.com.tw\Data(S)\Documents%20and%20Settings\kody\My%20Documents\&#36001;&#26371;\&#25104;&#26412;&#22577;&#34920;\&#25104;&#26412;&#20998;&#26512;\101&#24180;&#25104;&#26412;&#20998;&#26512;\10101&#37559;&#36008;&#25104;&#26412;&#20998;&#26512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6001;&#21209;\&#38463;&#25935;\&#24037;&#20316;\&#36001;&#28204;&#30456;&#38364;&#36039;&#26009;\103&#24180;&#24230;\&#22235;&#22823;&#22577;&#34920;103&#24180;&#2423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dy\My%20Documents\&#36001;&#26371;\&#25104;&#26412;&#22577;&#34920;\&#25104;&#26412;&#20998;&#26512;\102&#24180;&#25104;&#26412;&#20998;&#26512;\10101&#37559;&#36008;&#25104;&#26412;&#20998;&#26512;&#3492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2\Public(S)\Users\tzuli\AppData\Local\Microsoft\Windows\Temporary%20Internet%20Files\Content.Outlook\81CR399H\GERBER\&#35215;&#26684;&#23529;&#26597;-hea36a-fab(Megtron_6N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2\Public(S)\Users\str\AppData\Local\Microsoft\Windows\INetCache\Content.Outlook\XL07B8XM\DFM\&#20013;&#33775;&#31934;&#28204;PCB&#35069;&#31243;&#33021;&#21147;&#34920;_V24_&#24288;&#20839;&#29256;%20(2016-09-0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"/>
      <sheetName val="ALL-NEW"/>
      <sheetName val="分類"/>
      <sheetName val="客戶別"/>
      <sheetName val="NRE"/>
      <sheetName val="gerber"/>
      <sheetName val="ST"/>
      <sheetName val="by 金額"/>
      <sheetName val="負毛利"/>
      <sheetName val="case "/>
      <sheetName val="pcb"/>
      <sheetName val="by_金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標盈餘103年度"/>
      <sheetName val="全公司統計表 2014預算"/>
      <sheetName val="累計IS102年度"/>
      <sheetName val=" 參數"/>
      <sheetName val="is(損益表)"/>
      <sheetName val="bs(資產負債表)"/>
      <sheetName val="工作表1"/>
    </sheetNames>
    <sheetDataSet>
      <sheetData sheetId="0">
        <row r="2">
          <cell r="A2" t="str">
            <v>項目</v>
          </cell>
          <cell r="B2" t="str">
            <v>金額</v>
          </cell>
          <cell r="C2" t="str">
            <v>比例</v>
          </cell>
        </row>
        <row r="3">
          <cell r="A3" t="str">
            <v>營業收入</v>
          </cell>
          <cell r="B3">
            <v>750000000</v>
          </cell>
          <cell r="C3">
            <v>1</v>
          </cell>
        </row>
        <row r="4">
          <cell r="A4" t="str">
            <v>銷貨成本(1)</v>
          </cell>
          <cell r="B4">
            <v>398307384.25791043</v>
          </cell>
          <cell r="C4">
            <v>0.53107651234388054</v>
          </cell>
        </row>
        <row r="5">
          <cell r="A5" t="str">
            <v>銷貨毛利</v>
          </cell>
          <cell r="B5">
            <v>351692615.74208957</v>
          </cell>
          <cell r="C5">
            <v>0.46892348765611941</v>
          </cell>
        </row>
        <row r="6">
          <cell r="A6" t="str">
            <v>營業費用(2)</v>
          </cell>
          <cell r="B6">
            <v>290013616.76208955</v>
          </cell>
          <cell r="C6">
            <v>0.38668482234945273</v>
          </cell>
        </row>
        <row r="7">
          <cell r="A7" t="str">
            <v>營業利益</v>
          </cell>
          <cell r="B7">
            <v>61678998.980000019</v>
          </cell>
          <cell r="C7">
            <v>8.2238665306666694E-2</v>
          </cell>
        </row>
        <row r="8">
          <cell r="A8" t="str">
            <v xml:space="preserve">營業外收入 </v>
          </cell>
          <cell r="B8">
            <v>6000000</v>
          </cell>
          <cell r="C8">
            <v>8.0000000000000002E-3</v>
          </cell>
        </row>
        <row r="9">
          <cell r="A9" t="str">
            <v>營業外費用(3)</v>
          </cell>
          <cell r="B9">
            <v>2524800</v>
          </cell>
          <cell r="C9">
            <v>3.3663999999999999E-3</v>
          </cell>
        </row>
        <row r="10">
          <cell r="A10" t="str">
            <v>稅前淨利</v>
          </cell>
          <cell r="B10">
            <v>65154198.980000019</v>
          </cell>
          <cell r="C10">
            <v>8.6872265306666696E-2</v>
          </cell>
        </row>
        <row r="11">
          <cell r="A11" t="str">
            <v>所得稅費用</v>
          </cell>
          <cell r="B11">
            <v>13030839.796000004</v>
          </cell>
          <cell r="C11">
            <v>1.7374453061333339E-2</v>
          </cell>
        </row>
        <row r="12">
          <cell r="A12" t="str">
            <v>稅後淨利</v>
          </cell>
          <cell r="B12">
            <v>52123359.184000015</v>
          </cell>
          <cell r="C12">
            <v>6.9497812245333357E-2</v>
          </cell>
        </row>
        <row r="15">
          <cell r="A15" t="str">
            <v>總成本(含營業外費用)=(1)+(2)+(3)=</v>
          </cell>
          <cell r="B15">
            <v>690845801.01999998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"/>
      <sheetName val="ALL-NEW"/>
      <sheetName val="分類"/>
      <sheetName val="客戶別"/>
      <sheetName val="NRE"/>
      <sheetName val="gerber"/>
      <sheetName val="ST"/>
      <sheetName val="by 金額"/>
      <sheetName val="負毛利"/>
      <sheetName val="case "/>
      <sheetName val="pcb"/>
      <sheetName val="by_金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製作規格單"/>
      <sheetName val="規格審查表"/>
      <sheetName val="中華精測成本精算"/>
      <sheetName val="華測物料及機台攤提"/>
      <sheetName val="廠內排版方式"/>
      <sheetName val="廠外排版方式"/>
      <sheetName val="選項清單"/>
      <sheetName val="PCB規格審查單"/>
      <sheetName val="基板膠片"/>
      <sheetName val="金手指"/>
      <sheetName val="成型"/>
      <sheetName val="表面處理"/>
      <sheetName val="文字"/>
      <sheetName val="防焊"/>
      <sheetName val="二銅"/>
      <sheetName val="外層"/>
      <sheetName val="一銅"/>
      <sheetName val="鑽孔"/>
      <sheetName val="銅箔"/>
      <sheetName val="MLAM"/>
      <sheetName val="基板價格"/>
      <sheetName val="材料價格比"/>
      <sheetName val="參數"/>
      <sheetName val="Sheet19"/>
      <sheetName val="製程sample價"/>
      <sheetName val="案件等級分類"/>
      <sheetName val="投料數規定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U3" t="str">
            <v>NO</v>
          </cell>
        </row>
        <row r="4">
          <cell r="U4" t="str">
            <v>YES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件4_設備尺寸限制 (2)"/>
      <sheetName val="PCB_中"/>
      <sheetName val="PCB_英"/>
      <sheetName val="設計原則"/>
      <sheetName val="附件1_內層鋪銅參考表"/>
      <sheetName val="附件2_回鑽說明表"/>
      <sheetName val="附件3_Material頻寬表"/>
      <sheetName val="附件4_設備尺寸限制"/>
      <sheetName val="附件5_鑽孔尺寸"/>
      <sheetName val="附件6_對稱疊構的圖示與說明"/>
      <sheetName val="附件7_BGA過線參考表"/>
      <sheetName val="附件8_Roadmap"/>
      <sheetName val="附件9_3oz layout注意事項"/>
      <sheetName val="附件10_二壓板說明"/>
      <sheetName val="SPEC. CODE"/>
      <sheetName val="Revised 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5"/>
  <sheetViews>
    <sheetView tabSelected="1" zoomScaleNormal="100" workbookViewId="0">
      <pane xSplit="2" ySplit="6" topLeftCell="C7" activePane="bottomRight" state="frozen"/>
      <selection activeCell="G35" sqref="G35"/>
      <selection pane="topRight" activeCell="G35" sqref="G35"/>
      <selection pane="bottomLeft" activeCell="G35" sqref="G35"/>
      <selection pane="bottomRight" activeCell="A32" sqref="A32"/>
    </sheetView>
  </sheetViews>
  <sheetFormatPr defaultColWidth="9" defaultRowHeight="15.5"/>
  <cols>
    <col min="1" max="1" width="41.6328125" style="45" customWidth="1"/>
    <col min="2" max="2" width="1.453125" style="45" customWidth="1"/>
    <col min="3" max="3" width="13.36328125" style="81" customWidth="1"/>
    <col min="4" max="4" width="9.08984375" style="93" customWidth="1"/>
    <col min="5" max="5" width="1.453125" style="45" customWidth="1"/>
    <col min="6" max="6" width="13.36328125" style="81" customWidth="1"/>
    <col min="7" max="7" width="9.08984375" style="93" customWidth="1"/>
    <col min="8" max="8" width="1.453125" style="45" customWidth="1"/>
    <col min="9" max="9" width="13.36328125" style="81" customWidth="1"/>
    <col min="10" max="10" width="9.08984375" style="93" customWidth="1"/>
    <col min="11" max="11" width="1.453125" style="45" customWidth="1"/>
    <col min="12" max="12" width="9.1796875" style="81" bestFit="1" customWidth="1"/>
    <col min="13" max="13" width="9" style="93"/>
    <col min="14" max="14" width="1.453125" style="45" customWidth="1"/>
    <col min="15" max="15" width="9" style="81"/>
    <col min="16" max="16" width="9" style="93"/>
    <col min="17" max="16384" width="9" style="45"/>
  </cols>
  <sheetData>
    <row r="1" spans="1:18" ht="17.5">
      <c r="A1" s="131" t="s">
        <v>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</row>
    <row r="2" spans="1:18" ht="9.75" customHeight="1">
      <c r="A2" s="1"/>
      <c r="B2" s="21"/>
      <c r="C2" s="71"/>
      <c r="D2" s="85"/>
      <c r="E2" s="21"/>
      <c r="F2" s="71"/>
      <c r="G2" s="85"/>
      <c r="H2" s="21"/>
      <c r="I2" s="71"/>
      <c r="J2" s="85"/>
    </row>
    <row r="3" spans="1:18">
      <c r="A3" s="132" t="s">
        <v>4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</row>
    <row r="4" spans="1:18">
      <c r="A4" s="132" t="s">
        <v>5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</row>
    <row r="5" spans="1:18" ht="29.4" customHeight="1" thickBot="1">
      <c r="A5" s="11"/>
      <c r="B5" s="11"/>
      <c r="C5" s="133" t="s">
        <v>119</v>
      </c>
      <c r="D5" s="135"/>
      <c r="E5" s="26"/>
      <c r="F5" s="133" t="s">
        <v>120</v>
      </c>
      <c r="G5" s="135"/>
      <c r="H5" s="26"/>
      <c r="I5" s="133" t="s">
        <v>121</v>
      </c>
      <c r="J5" s="134"/>
      <c r="L5" s="130" t="s">
        <v>37</v>
      </c>
      <c r="M5" s="130"/>
      <c r="O5" s="130" t="s">
        <v>1</v>
      </c>
      <c r="P5" s="130"/>
    </row>
    <row r="6" spans="1:18">
      <c r="A6" s="11" t="s">
        <v>6</v>
      </c>
      <c r="B6" s="11"/>
      <c r="C6" s="72" t="s">
        <v>2</v>
      </c>
      <c r="D6" s="86" t="s">
        <v>0</v>
      </c>
      <c r="E6" s="26"/>
      <c r="F6" s="72" t="s">
        <v>2</v>
      </c>
      <c r="G6" s="86" t="s">
        <v>0</v>
      </c>
      <c r="H6" s="26"/>
      <c r="I6" s="72" t="s">
        <v>2</v>
      </c>
      <c r="J6" s="86" t="s">
        <v>0</v>
      </c>
      <c r="L6" s="72" t="s">
        <v>2</v>
      </c>
      <c r="M6" s="86" t="s">
        <v>0</v>
      </c>
      <c r="O6" s="72" t="s">
        <v>2</v>
      </c>
      <c r="P6" s="86" t="s">
        <v>0</v>
      </c>
    </row>
    <row r="7" spans="1:18" ht="6.75" customHeight="1">
      <c r="A7" s="10"/>
      <c r="B7" s="1"/>
      <c r="C7" s="73"/>
      <c r="D7" s="87"/>
      <c r="E7" s="40"/>
      <c r="F7" s="73"/>
      <c r="G7" s="87"/>
      <c r="H7" s="40"/>
      <c r="I7" s="73"/>
      <c r="J7" s="87"/>
      <c r="K7" s="47"/>
      <c r="L7" s="82"/>
      <c r="M7" s="97"/>
      <c r="N7" s="47"/>
      <c r="O7" s="82"/>
      <c r="P7" s="97"/>
    </row>
    <row r="8" spans="1:18">
      <c r="A8" s="10" t="s">
        <v>79</v>
      </c>
      <c r="B8" s="1"/>
      <c r="C8" s="74"/>
      <c r="D8" s="88"/>
      <c r="E8" s="1"/>
      <c r="F8" s="74"/>
      <c r="G8" s="88"/>
      <c r="H8" s="1"/>
      <c r="I8" s="74"/>
      <c r="J8" s="88"/>
    </row>
    <row r="9" spans="1:18">
      <c r="A9" s="13" t="s">
        <v>24</v>
      </c>
      <c r="B9" s="1"/>
      <c r="C9" s="75">
        <v>3797739</v>
      </c>
      <c r="D9" s="89">
        <f>ROUND(C9/$C$27*100,1)</f>
        <v>40.1</v>
      </c>
      <c r="E9" s="40"/>
      <c r="F9" s="75">
        <v>3823403</v>
      </c>
      <c r="G9" s="89">
        <f t="shared" ref="G9:G14" si="0">ROUND(F9/$F$27*100,1)</f>
        <v>40.200000000000003</v>
      </c>
      <c r="H9" s="40"/>
      <c r="I9" s="75">
        <v>2919828</v>
      </c>
      <c r="J9" s="89">
        <f>ROUND(I9/$I$27*100,1)</f>
        <v>34.700000000000003</v>
      </c>
      <c r="K9" s="47"/>
      <c r="L9" s="75">
        <f>C9-F9</f>
        <v>-25664</v>
      </c>
      <c r="M9" s="89">
        <f t="shared" ref="M9:M14" si="1">IF(L9=0,0,IF(F9=0,100,IF(ROUND(L9/F9*100,1)=0,0,ROUND(L9/F9*100,1))))</f>
        <v>-0.7</v>
      </c>
      <c r="N9" s="47"/>
      <c r="O9" s="75">
        <f>C9-I9</f>
        <v>877911</v>
      </c>
      <c r="P9" s="89">
        <f t="shared" ref="P9:P14" si="2">IF(O9=0,0,IF(I9=0,100,IF(ROUND(O9/I9*100,1)=0,0,ROUND(O9/I9*100,1))))</f>
        <v>30.1</v>
      </c>
      <c r="Q9" s="3"/>
      <c r="R9" s="63"/>
    </row>
    <row r="10" spans="1:18">
      <c r="A10" s="13" t="s">
        <v>92</v>
      </c>
      <c r="B10" s="1"/>
      <c r="C10" s="75">
        <v>746486</v>
      </c>
      <c r="D10" s="89">
        <f t="shared" ref="D10:D13" si="3">ROUND(C10/$C$27*100,1)</f>
        <v>7.9</v>
      </c>
      <c r="E10" s="40"/>
      <c r="F10" s="75">
        <v>698718</v>
      </c>
      <c r="G10" s="89">
        <f t="shared" si="0"/>
        <v>7.3</v>
      </c>
      <c r="H10" s="40"/>
      <c r="I10" s="75">
        <v>686457</v>
      </c>
      <c r="J10" s="89">
        <f t="shared" ref="J10:J13" si="4">ROUND(I10/$I$27*100,1)</f>
        <v>8.1999999999999993</v>
      </c>
      <c r="K10" s="47"/>
      <c r="L10" s="75">
        <f t="shared" ref="L10:L63" si="5">C10-F10</f>
        <v>47768</v>
      </c>
      <c r="M10" s="89">
        <f t="shared" si="1"/>
        <v>6.8</v>
      </c>
      <c r="N10" s="47"/>
      <c r="O10" s="75">
        <f t="shared" ref="O10:O68" si="6">C10-I10</f>
        <v>60029</v>
      </c>
      <c r="P10" s="89">
        <f t="shared" si="2"/>
        <v>8.6999999999999993</v>
      </c>
      <c r="Q10" s="4"/>
      <c r="R10" s="63"/>
    </row>
    <row r="11" spans="1:18">
      <c r="A11" s="13" t="s">
        <v>25</v>
      </c>
      <c r="B11" s="1"/>
      <c r="C11" s="75">
        <v>628444</v>
      </c>
      <c r="D11" s="89">
        <f t="shared" si="3"/>
        <v>6.6</v>
      </c>
      <c r="E11" s="40"/>
      <c r="F11" s="75">
        <v>689031</v>
      </c>
      <c r="G11" s="89">
        <f t="shared" si="0"/>
        <v>7.2</v>
      </c>
      <c r="H11" s="40"/>
      <c r="I11" s="75">
        <v>411305</v>
      </c>
      <c r="J11" s="89">
        <f>ROUND(I11/$I$27*100,1)</f>
        <v>4.9000000000000004</v>
      </c>
      <c r="K11" s="47"/>
      <c r="L11" s="75">
        <f t="shared" si="5"/>
        <v>-60587</v>
      </c>
      <c r="M11" s="89">
        <f t="shared" si="1"/>
        <v>-8.8000000000000007</v>
      </c>
      <c r="N11" s="47"/>
      <c r="O11" s="75">
        <f t="shared" si="6"/>
        <v>217139</v>
      </c>
      <c r="P11" s="89">
        <f t="shared" si="2"/>
        <v>52.8</v>
      </c>
      <c r="Q11" s="4"/>
      <c r="R11" s="63"/>
    </row>
    <row r="12" spans="1:18">
      <c r="A12" s="13" t="s">
        <v>7</v>
      </c>
      <c r="B12" s="1"/>
      <c r="C12" s="75">
        <v>68946</v>
      </c>
      <c r="D12" s="89">
        <f t="shared" si="3"/>
        <v>0.7</v>
      </c>
      <c r="E12" s="40"/>
      <c r="F12" s="75">
        <v>51989</v>
      </c>
      <c r="G12" s="89">
        <f t="shared" si="0"/>
        <v>0.5</v>
      </c>
      <c r="H12" s="40"/>
      <c r="I12" s="75">
        <v>60976</v>
      </c>
      <c r="J12" s="89">
        <f t="shared" si="4"/>
        <v>0.7</v>
      </c>
      <c r="K12" s="47"/>
      <c r="L12" s="75">
        <f t="shared" si="5"/>
        <v>16957</v>
      </c>
      <c r="M12" s="89">
        <f t="shared" si="1"/>
        <v>32.6</v>
      </c>
      <c r="N12" s="47"/>
      <c r="O12" s="75">
        <f t="shared" si="6"/>
        <v>7970</v>
      </c>
      <c r="P12" s="89">
        <f t="shared" si="2"/>
        <v>13.1</v>
      </c>
      <c r="Q12" s="4"/>
      <c r="R12" s="63"/>
    </row>
    <row r="13" spans="1:18">
      <c r="A13" s="13" t="s">
        <v>91</v>
      </c>
      <c r="B13" s="1"/>
      <c r="C13" s="75">
        <v>180668</v>
      </c>
      <c r="D13" s="89">
        <f t="shared" si="3"/>
        <v>1.9</v>
      </c>
      <c r="E13" s="40"/>
      <c r="F13" s="75">
        <v>161190</v>
      </c>
      <c r="G13" s="89">
        <f t="shared" si="0"/>
        <v>1.7</v>
      </c>
      <c r="H13" s="40"/>
      <c r="I13" s="75">
        <v>81580</v>
      </c>
      <c r="J13" s="89">
        <f t="shared" si="4"/>
        <v>1</v>
      </c>
      <c r="K13" s="47"/>
      <c r="L13" s="75">
        <f t="shared" si="5"/>
        <v>19478</v>
      </c>
      <c r="M13" s="89">
        <f t="shared" si="1"/>
        <v>12.1</v>
      </c>
      <c r="N13" s="47"/>
      <c r="O13" s="75">
        <f t="shared" si="6"/>
        <v>99088</v>
      </c>
      <c r="P13" s="89">
        <f t="shared" si="2"/>
        <v>121.5</v>
      </c>
      <c r="Q13" s="4"/>
      <c r="R13" s="63"/>
    </row>
    <row r="14" spans="1:18">
      <c r="A14" s="13" t="s">
        <v>26</v>
      </c>
      <c r="B14" s="1"/>
      <c r="C14" s="75">
        <v>7685</v>
      </c>
      <c r="D14" s="89">
        <f>ROUND(C14/$C$27*100,1)</f>
        <v>0.1</v>
      </c>
      <c r="E14" s="40"/>
      <c r="F14" s="75">
        <v>5901</v>
      </c>
      <c r="G14" s="89">
        <f t="shared" si="0"/>
        <v>0.1</v>
      </c>
      <c r="H14" s="40"/>
      <c r="I14" s="75">
        <v>6403</v>
      </c>
      <c r="J14" s="89">
        <f>ROUND(I14/$I$27*100,1)-0.1</f>
        <v>0</v>
      </c>
      <c r="K14" s="47"/>
      <c r="L14" s="75">
        <f t="shared" si="5"/>
        <v>1784</v>
      </c>
      <c r="M14" s="89">
        <f t="shared" si="1"/>
        <v>30.2</v>
      </c>
      <c r="N14" s="47"/>
      <c r="O14" s="75">
        <f t="shared" si="6"/>
        <v>1282</v>
      </c>
      <c r="P14" s="89">
        <f t="shared" si="2"/>
        <v>20</v>
      </c>
      <c r="Q14" s="5"/>
      <c r="R14" s="63"/>
    </row>
    <row r="15" spans="1:18" ht="6.75" customHeight="1">
      <c r="A15" s="10"/>
      <c r="B15" s="1"/>
      <c r="C15" s="75"/>
      <c r="D15" s="87"/>
      <c r="E15" s="40"/>
      <c r="F15" s="75"/>
      <c r="G15" s="87"/>
      <c r="H15" s="40"/>
      <c r="I15" s="75"/>
      <c r="J15" s="87"/>
      <c r="K15" s="47"/>
      <c r="L15" s="75"/>
      <c r="M15" s="87"/>
      <c r="N15" s="47"/>
      <c r="O15" s="75"/>
      <c r="P15" s="87"/>
      <c r="Q15" s="7"/>
    </row>
    <row r="16" spans="1:18">
      <c r="A16" s="31" t="s">
        <v>8</v>
      </c>
      <c r="B16" s="1"/>
      <c r="C16" s="76">
        <f>SUM(C9:C15)</f>
        <v>5429968</v>
      </c>
      <c r="D16" s="90">
        <f>SUM(D9:D15)</f>
        <v>57.300000000000004</v>
      </c>
      <c r="E16" s="40"/>
      <c r="F16" s="76">
        <f>SUM(F9:F15)</f>
        <v>5430232</v>
      </c>
      <c r="G16" s="90">
        <f>SUM(G9:G15)</f>
        <v>57.000000000000007</v>
      </c>
      <c r="H16" s="40"/>
      <c r="I16" s="76">
        <f>SUM(I9:I15)</f>
        <v>4166549</v>
      </c>
      <c r="J16" s="90">
        <f>SUM(J9:J15)</f>
        <v>49.500000000000007</v>
      </c>
      <c r="K16" s="47"/>
      <c r="L16" s="76">
        <f t="shared" si="5"/>
        <v>-264</v>
      </c>
      <c r="M16" s="90">
        <f>IF(L16=0,0,IF(F16=0,100,IF(ROUND(L16/F16*100,1)=0,0,ROUND(L16/F16*100,1))))</f>
        <v>0</v>
      </c>
      <c r="N16" s="47"/>
      <c r="O16" s="76">
        <f t="shared" si="6"/>
        <v>1263419</v>
      </c>
      <c r="P16" s="90">
        <f>IF(O16=0,0,IF(I16=0,100,IF(ROUND(O16/I16*100,1)=0,0,ROUND(O16/I16*100,1))))</f>
        <v>30.3</v>
      </c>
      <c r="Q16" s="5"/>
    </row>
    <row r="17" spans="1:17" ht="6.75" customHeight="1">
      <c r="A17" s="10"/>
      <c r="B17" s="1"/>
      <c r="C17" s="75"/>
      <c r="D17" s="87"/>
      <c r="E17" s="40"/>
      <c r="F17" s="75"/>
      <c r="G17" s="87"/>
      <c r="H17" s="40"/>
      <c r="I17" s="75"/>
      <c r="J17" s="87"/>
      <c r="K17" s="47"/>
      <c r="L17" s="75"/>
      <c r="M17" s="87"/>
      <c r="N17" s="47"/>
      <c r="O17" s="75"/>
      <c r="P17" s="87"/>
      <c r="Q17" s="7"/>
    </row>
    <row r="18" spans="1:17">
      <c r="A18" s="10" t="s">
        <v>80</v>
      </c>
      <c r="B18" s="1"/>
      <c r="C18" s="75"/>
      <c r="D18" s="89"/>
      <c r="E18" s="40"/>
      <c r="F18" s="75"/>
      <c r="G18" s="89"/>
      <c r="H18" s="40"/>
      <c r="I18" s="75"/>
      <c r="J18" s="89"/>
      <c r="K18" s="47"/>
      <c r="L18" s="75"/>
      <c r="M18" s="89"/>
      <c r="N18" s="47"/>
      <c r="O18" s="75"/>
      <c r="P18" s="89"/>
      <c r="Q18" s="2"/>
    </row>
    <row r="19" spans="1:17">
      <c r="A19" s="13" t="s">
        <v>27</v>
      </c>
      <c r="B19" s="1"/>
      <c r="C19" s="75">
        <v>3909617</v>
      </c>
      <c r="D19" s="89">
        <f>ROUND(C19/$C$27*100,1)</f>
        <v>41.3</v>
      </c>
      <c r="E19" s="40"/>
      <c r="F19" s="75">
        <v>3955737</v>
      </c>
      <c r="G19" s="89">
        <f>ROUND(F19/$F$27*100,1)+0.1</f>
        <v>41.7</v>
      </c>
      <c r="H19" s="40"/>
      <c r="I19" s="75">
        <v>4133706</v>
      </c>
      <c r="J19" s="89">
        <f t="shared" ref="J19:J22" si="7">ROUND(I19/$I$27*100,1)</f>
        <v>49.1</v>
      </c>
      <c r="K19" s="47"/>
      <c r="L19" s="75">
        <f t="shared" si="5"/>
        <v>-46120</v>
      </c>
      <c r="M19" s="89">
        <f>IF(L19=0,0,IF(F19=0,100,IF(ROUND(L19/F19*100,1)=0,0,ROUND(L19/F19*100,1))))</f>
        <v>-1.2</v>
      </c>
      <c r="N19" s="47"/>
      <c r="O19" s="75">
        <f t="shared" si="6"/>
        <v>-224089</v>
      </c>
      <c r="P19" s="89">
        <f>IF(O19=0,0,IF(I19=0,100,IF(ROUND(O19/I19*100,1)=0,0,ROUND(O19/I19*100,1))))</f>
        <v>-5.4</v>
      </c>
      <c r="Q19" s="4"/>
    </row>
    <row r="20" spans="1:17">
      <c r="A20" s="13" t="s">
        <v>28</v>
      </c>
      <c r="B20" s="1"/>
      <c r="C20" s="75">
        <v>21441</v>
      </c>
      <c r="D20" s="89">
        <f t="shared" ref="D20:D21" si="8">ROUND(C20/$C$27*100,1)</f>
        <v>0.2</v>
      </c>
      <c r="E20" s="40"/>
      <c r="F20" s="75">
        <v>22934</v>
      </c>
      <c r="G20" s="89">
        <f>ROUND(F20/$F$27*100,1)</f>
        <v>0.2</v>
      </c>
      <c r="H20" s="40"/>
      <c r="I20" s="75">
        <v>32193</v>
      </c>
      <c r="J20" s="89">
        <f t="shared" si="7"/>
        <v>0.4</v>
      </c>
      <c r="K20" s="47"/>
      <c r="L20" s="75">
        <f t="shared" si="5"/>
        <v>-1493</v>
      </c>
      <c r="M20" s="89">
        <f>IF(L20=0,0,IF(F20=0,100,IF(ROUND(L20/F20*100,1)=0,0,ROUND(L20/F20*100,1))))</f>
        <v>-6.5</v>
      </c>
      <c r="N20" s="47"/>
      <c r="O20" s="75">
        <f t="shared" si="6"/>
        <v>-10752</v>
      </c>
      <c r="P20" s="89">
        <f>IF(O20=0,0,IF(I20=0,100,IF(ROUND(O20/I20*100,1)=0,0,ROUND(O20/I20*100,1))))</f>
        <v>-33.4</v>
      </c>
      <c r="Q20" s="4"/>
    </row>
    <row r="21" spans="1:17">
      <c r="A21" s="13" t="s">
        <v>29</v>
      </c>
      <c r="B21" s="1"/>
      <c r="C21" s="75">
        <v>17882</v>
      </c>
      <c r="D21" s="89">
        <f t="shared" si="8"/>
        <v>0.2</v>
      </c>
      <c r="E21" s="40"/>
      <c r="F21" s="75">
        <v>18223</v>
      </c>
      <c r="G21" s="89">
        <f>ROUND(F21/$F$27*100,1)</f>
        <v>0.2</v>
      </c>
      <c r="H21" s="40"/>
      <c r="I21" s="75">
        <v>30119</v>
      </c>
      <c r="J21" s="89">
        <f t="shared" si="7"/>
        <v>0.4</v>
      </c>
      <c r="K21" s="47"/>
      <c r="L21" s="75">
        <f t="shared" si="5"/>
        <v>-341</v>
      </c>
      <c r="M21" s="89">
        <f>IF(L21=0,0,IF(F21=0,100,IF(ROUND(L21/F21*100,1)=0,0,ROUND(L21/F21*100,1))))</f>
        <v>-1.9</v>
      </c>
      <c r="N21" s="47"/>
      <c r="O21" s="75">
        <f t="shared" si="6"/>
        <v>-12237</v>
      </c>
      <c r="P21" s="89">
        <f>IF(O21=0,0,IF(I21=0,100,IF(ROUND(O21/I21*100,1)=0,0,ROUND(O21/I21*100,1))))</f>
        <v>-40.6</v>
      </c>
      <c r="Q21" s="4"/>
    </row>
    <row r="22" spans="1:17">
      <c r="A22" s="13" t="s">
        <v>30</v>
      </c>
      <c r="B22" s="1"/>
      <c r="C22" s="75">
        <v>69751</v>
      </c>
      <c r="D22" s="89">
        <f>ROUND(C22/$C$27*100,1)+0.1</f>
        <v>0.79999999999999993</v>
      </c>
      <c r="E22" s="40"/>
      <c r="F22" s="75">
        <v>69536</v>
      </c>
      <c r="G22" s="89">
        <f>ROUND(F22/$F$27*100,1)</f>
        <v>0.7</v>
      </c>
      <c r="H22" s="40"/>
      <c r="I22" s="75">
        <v>45625</v>
      </c>
      <c r="J22" s="89">
        <f t="shared" si="7"/>
        <v>0.5</v>
      </c>
      <c r="K22" s="47"/>
      <c r="L22" s="75">
        <f t="shared" si="5"/>
        <v>215</v>
      </c>
      <c r="M22" s="89">
        <f>IF(L22=0,0,IF(F22=0,100,IF(ROUND(L22/F22*100,1)=0,0,ROUND(L22/F22*100,1))))</f>
        <v>0.3</v>
      </c>
      <c r="N22" s="47"/>
      <c r="O22" s="75">
        <f t="shared" si="6"/>
        <v>24126</v>
      </c>
      <c r="P22" s="89">
        <f>IF(O22=0,0,IF(I22=0,100,IF(ROUND(O22/I22*100,1)=0,0,ROUND(O22/I22*100,1))))</f>
        <v>52.9</v>
      </c>
      <c r="Q22" s="4"/>
    </row>
    <row r="23" spans="1:17">
      <c r="A23" s="13" t="s">
        <v>31</v>
      </c>
      <c r="B23" s="1"/>
      <c r="C23" s="75">
        <v>21137</v>
      </c>
      <c r="D23" s="89">
        <f>ROUND(C23/$C$27*100,1)</f>
        <v>0.2</v>
      </c>
      <c r="E23" s="40"/>
      <c r="F23" s="75">
        <v>17172</v>
      </c>
      <c r="G23" s="89">
        <f>ROUND(F23/$F$27*100,1)</f>
        <v>0.2</v>
      </c>
      <c r="H23" s="40"/>
      <c r="I23" s="75">
        <v>8225</v>
      </c>
      <c r="J23" s="89">
        <f>ROUND(I23/$I$27*100,1)</f>
        <v>0.1</v>
      </c>
      <c r="K23" s="47"/>
      <c r="L23" s="75">
        <f t="shared" si="5"/>
        <v>3965</v>
      </c>
      <c r="M23" s="89">
        <f>IF(L23=0,0,IF(F23=0,100,IF(ROUND(L23/F23*100,1)=0,0,ROUND(L23/F23*100,1))))</f>
        <v>23.1</v>
      </c>
      <c r="N23" s="47"/>
      <c r="O23" s="75">
        <f t="shared" si="6"/>
        <v>12912</v>
      </c>
      <c r="P23" s="89">
        <f>IF(O23=0,0,IF(I23=0,100,IF(ROUND(O23/I23*100,1)=0,0,ROUND(O23/I23*100,1))))</f>
        <v>157</v>
      </c>
      <c r="Q23" s="5"/>
    </row>
    <row r="24" spans="1:17" ht="6.75" customHeight="1">
      <c r="A24" s="10"/>
      <c r="B24" s="1"/>
      <c r="C24" s="75"/>
      <c r="D24" s="87"/>
      <c r="E24" s="40"/>
      <c r="F24" s="75"/>
      <c r="G24" s="87"/>
      <c r="H24" s="40"/>
      <c r="I24" s="75"/>
      <c r="J24" s="87"/>
      <c r="K24" s="47"/>
      <c r="L24" s="75"/>
      <c r="M24" s="87"/>
      <c r="N24" s="47"/>
      <c r="O24" s="75"/>
      <c r="P24" s="87"/>
      <c r="Q24" s="7"/>
    </row>
    <row r="25" spans="1:17">
      <c r="A25" s="31" t="s">
        <v>76</v>
      </c>
      <c r="B25" s="1"/>
      <c r="C25" s="76">
        <f>SUM(C19:C24)</f>
        <v>4039828</v>
      </c>
      <c r="D25" s="90">
        <f>SUM(D19:D24)</f>
        <v>42.7</v>
      </c>
      <c r="E25" s="40"/>
      <c r="F25" s="76">
        <f>SUM(F19:F24)</f>
        <v>4083602</v>
      </c>
      <c r="G25" s="90">
        <f>SUM(G19:G24)</f>
        <v>43.000000000000014</v>
      </c>
      <c r="H25" s="40"/>
      <c r="I25" s="76">
        <f>SUM(I19:I24)</f>
        <v>4249868</v>
      </c>
      <c r="J25" s="90">
        <f>SUM(J19:J24)</f>
        <v>50.5</v>
      </c>
      <c r="K25" s="47"/>
      <c r="L25" s="76">
        <f t="shared" si="5"/>
        <v>-43774</v>
      </c>
      <c r="M25" s="90">
        <f t="shared" ref="M25:M61" si="9">IF(L25=0,0,IF(F25=0,100,IF(ROUND(L25/F25*100,1)=0,0,ROUND(L25/F25*100,1))))</f>
        <v>-1.1000000000000001</v>
      </c>
      <c r="N25" s="47"/>
      <c r="O25" s="76">
        <f t="shared" si="6"/>
        <v>-210040</v>
      </c>
      <c r="P25" s="90">
        <f>IF(O25=0,0,IF(I25=0,100,IF(ROUND(O25/I25*100,1)=0,0,ROUND(O25/I25*100,1))))</f>
        <v>-4.9000000000000004</v>
      </c>
      <c r="Q25" s="5"/>
    </row>
    <row r="26" spans="1:17" ht="6.75" customHeight="1">
      <c r="A26" s="10"/>
      <c r="B26" s="1"/>
      <c r="C26" s="75"/>
      <c r="D26" s="87"/>
      <c r="E26" s="40"/>
      <c r="F26" s="75"/>
      <c r="G26" s="87"/>
      <c r="H26" s="40"/>
      <c r="I26" s="75"/>
      <c r="J26" s="87"/>
      <c r="K26" s="47"/>
      <c r="L26" s="75"/>
      <c r="M26" s="87"/>
      <c r="N26" s="47"/>
      <c r="O26" s="75"/>
      <c r="P26" s="87"/>
      <c r="Q26" s="7"/>
    </row>
    <row r="27" spans="1:17" ht="16" thickBot="1">
      <c r="A27" s="10" t="s">
        <v>75</v>
      </c>
      <c r="B27" s="1"/>
      <c r="C27" s="77">
        <f>C16+C25</f>
        <v>9469796</v>
      </c>
      <c r="D27" s="91">
        <f>D25+D16</f>
        <v>100</v>
      </c>
      <c r="E27" s="40"/>
      <c r="F27" s="77">
        <f>F16+F25</f>
        <v>9513834</v>
      </c>
      <c r="G27" s="91">
        <f>G25+G16</f>
        <v>100.00000000000003</v>
      </c>
      <c r="H27" s="40"/>
      <c r="I27" s="77">
        <f>I16+I25</f>
        <v>8416417</v>
      </c>
      <c r="J27" s="91">
        <f>J25+J16</f>
        <v>100</v>
      </c>
      <c r="K27" s="47"/>
      <c r="L27" s="77">
        <f t="shared" si="5"/>
        <v>-44038</v>
      </c>
      <c r="M27" s="91">
        <f t="shared" si="9"/>
        <v>-0.5</v>
      </c>
      <c r="N27" s="47"/>
      <c r="O27" s="77">
        <f t="shared" si="6"/>
        <v>1053379</v>
      </c>
      <c r="P27" s="91">
        <f>IF(O27=0,0,IF(I27=0,100,IF(ROUND(O27/I27*100,1)=0,0,ROUND(O27/I27*100,1))))</f>
        <v>12.5</v>
      </c>
      <c r="Q27" s="8"/>
    </row>
    <row r="28" spans="1:17" ht="6.75" customHeight="1" thickTop="1">
      <c r="A28" s="10"/>
      <c r="B28" s="1"/>
      <c r="C28" s="73"/>
      <c r="D28" s="87"/>
      <c r="E28" s="40"/>
      <c r="F28" s="73"/>
      <c r="G28" s="87"/>
      <c r="H28" s="40"/>
      <c r="I28" s="73"/>
      <c r="J28" s="87"/>
      <c r="K28" s="47"/>
      <c r="L28" s="73"/>
      <c r="M28" s="87">
        <f t="shared" si="9"/>
        <v>0</v>
      </c>
      <c r="N28" s="47"/>
      <c r="O28" s="73"/>
      <c r="P28" s="87">
        <f t="shared" ref="P28:P58" si="10">IF(O28=0,0,IF(I28=0,100,IF(ROUND(O28/I28*100,1)=0,0,ROUND(O28/I28*100,1))))</f>
        <v>0</v>
      </c>
      <c r="Q28" s="2"/>
    </row>
    <row r="29" spans="1:17" ht="6.75" customHeight="1">
      <c r="A29" s="10"/>
      <c r="B29" s="1"/>
      <c r="C29" s="73"/>
      <c r="D29" s="87"/>
      <c r="E29" s="40"/>
      <c r="F29" s="73"/>
      <c r="G29" s="87"/>
      <c r="H29" s="40"/>
      <c r="I29" s="73"/>
      <c r="J29" s="87"/>
      <c r="K29" s="47"/>
      <c r="L29" s="73"/>
      <c r="M29" s="87"/>
      <c r="N29" s="47"/>
      <c r="O29" s="73"/>
      <c r="P29" s="87"/>
      <c r="Q29" s="2"/>
    </row>
    <row r="30" spans="1:17">
      <c r="A30" s="11" t="s">
        <v>9</v>
      </c>
      <c r="B30" s="11"/>
      <c r="C30" s="78"/>
      <c r="D30" s="92"/>
      <c r="E30" s="48"/>
      <c r="F30" s="78"/>
      <c r="G30" s="92"/>
      <c r="H30" s="48"/>
      <c r="I30" s="78"/>
      <c r="J30" s="92"/>
      <c r="K30" s="47"/>
      <c r="L30" s="78"/>
      <c r="M30" s="92"/>
      <c r="N30" s="47"/>
      <c r="O30" s="78"/>
      <c r="P30" s="92"/>
      <c r="Q30" s="9"/>
    </row>
    <row r="31" spans="1:17" ht="6.75" customHeight="1">
      <c r="A31" s="10"/>
      <c r="B31" s="1"/>
      <c r="C31" s="73"/>
      <c r="D31" s="87"/>
      <c r="E31" s="40"/>
      <c r="F31" s="73"/>
      <c r="G31" s="87"/>
      <c r="H31" s="40"/>
      <c r="I31" s="73"/>
      <c r="J31" s="87"/>
      <c r="K31" s="47"/>
      <c r="L31" s="73"/>
      <c r="M31" s="87"/>
      <c r="N31" s="47"/>
      <c r="O31" s="73"/>
      <c r="P31" s="87"/>
      <c r="Q31" s="2"/>
    </row>
    <row r="32" spans="1:17">
      <c r="A32" s="10" t="s">
        <v>81</v>
      </c>
      <c r="B32" s="1"/>
      <c r="C32" s="75"/>
      <c r="D32" s="89"/>
      <c r="E32" s="40"/>
      <c r="F32" s="75"/>
      <c r="G32" s="89"/>
      <c r="H32" s="40"/>
      <c r="I32" s="75"/>
      <c r="J32" s="89"/>
      <c r="K32" s="47"/>
      <c r="L32" s="75"/>
      <c r="M32" s="89"/>
      <c r="N32" s="47"/>
      <c r="O32" s="75"/>
      <c r="P32" s="89"/>
      <c r="Q32" s="2"/>
    </row>
    <row r="33" spans="1:18" ht="28">
      <c r="A33" s="49" t="s">
        <v>123</v>
      </c>
      <c r="B33" s="1"/>
      <c r="C33" s="75">
        <v>68</v>
      </c>
      <c r="D33" s="89">
        <f t="shared" ref="D33" si="11">ROUND(C33/$C$27*100,1)</f>
        <v>0</v>
      </c>
      <c r="E33" s="40"/>
      <c r="F33" s="75">
        <v>0</v>
      </c>
      <c r="G33" s="89">
        <f t="shared" ref="G33" si="12">ROUND(F33/$F$27*100,1)</f>
        <v>0</v>
      </c>
      <c r="H33" s="40"/>
      <c r="I33" s="75">
        <v>0</v>
      </c>
      <c r="J33" s="89">
        <f>ROUND(I33/$I$27*100,1)</f>
        <v>0</v>
      </c>
      <c r="K33" s="47"/>
      <c r="L33" s="75">
        <f t="shared" ref="L33" si="13">C33-F33</f>
        <v>68</v>
      </c>
      <c r="M33" s="89">
        <f t="shared" ref="M33" si="14">IF(L33=0,0,IF(F33=0,100,IF(ROUND(L33/F33*100,1)=0,0,ROUND(L33/F33*100,1))))</f>
        <v>100</v>
      </c>
      <c r="N33" s="47"/>
      <c r="O33" s="75">
        <f t="shared" ref="O33" si="15">C33-I33</f>
        <v>68</v>
      </c>
      <c r="P33" s="89">
        <f t="shared" ref="P33" si="16">IF(O33=0,0,IF(I33=0,100,IF(ROUND(O33/I33*100,1)=0,0,ROUND(O33/I33*100,1))))</f>
        <v>100</v>
      </c>
      <c r="Q33" s="3"/>
      <c r="R33" s="69"/>
    </row>
    <row r="34" spans="1:18">
      <c r="A34" s="13" t="s">
        <v>102</v>
      </c>
      <c r="B34" s="1"/>
      <c r="C34" s="75">
        <v>181102</v>
      </c>
      <c r="D34" s="89">
        <f t="shared" ref="D34:D43" si="17">ROUND(C34/$C$27*100,1)</f>
        <v>1.9</v>
      </c>
      <c r="E34" s="40"/>
      <c r="F34" s="75">
        <v>293650</v>
      </c>
      <c r="G34" s="89">
        <f t="shared" ref="G34:G43" si="18">ROUND(F34/$F$27*100,1)</f>
        <v>3.1</v>
      </c>
      <c r="H34" s="40"/>
      <c r="I34" s="75">
        <v>181480</v>
      </c>
      <c r="J34" s="89">
        <f>ROUND(I34/$I$27*100,1)</f>
        <v>2.2000000000000002</v>
      </c>
      <c r="K34" s="47"/>
      <c r="L34" s="75">
        <f t="shared" si="5"/>
        <v>-112548</v>
      </c>
      <c r="M34" s="89">
        <f t="shared" ref="M34:M43" si="19">IF(L34=0,0,IF(F34=0,100,IF(ROUND(L34/F34*100,1)=0,0,ROUND(L34/F34*100,1))))</f>
        <v>-38.299999999999997</v>
      </c>
      <c r="N34" s="47"/>
      <c r="O34" s="75">
        <f t="shared" si="6"/>
        <v>-378</v>
      </c>
      <c r="P34" s="89">
        <f t="shared" ref="P34:P43" si="20">IF(O34=0,0,IF(I34=0,100,IF(ROUND(O34/I34*100,1)=0,0,ROUND(O34/I34*100,1))))</f>
        <v>-0.2</v>
      </c>
      <c r="Q34" s="3"/>
      <c r="R34" s="69"/>
    </row>
    <row r="35" spans="1:18">
      <c r="A35" s="13" t="s">
        <v>10</v>
      </c>
      <c r="B35" s="1"/>
      <c r="C35" s="75">
        <v>274432</v>
      </c>
      <c r="D35" s="89">
        <f>ROUND(C35/$C$27*100,1)</f>
        <v>2.9</v>
      </c>
      <c r="E35" s="40"/>
      <c r="F35" s="75">
        <v>246453</v>
      </c>
      <c r="G35" s="89">
        <f t="shared" si="18"/>
        <v>2.6</v>
      </c>
      <c r="H35" s="40"/>
      <c r="I35" s="73">
        <v>155567</v>
      </c>
      <c r="J35" s="89">
        <f t="shared" ref="J35:J43" si="21">ROUND(I35/$I$27*100,1)</f>
        <v>1.8</v>
      </c>
      <c r="K35" s="47"/>
      <c r="L35" s="75">
        <f t="shared" ref="L35:L43" si="22">C35-F35</f>
        <v>27979</v>
      </c>
      <c r="M35" s="89">
        <f t="shared" si="19"/>
        <v>11.4</v>
      </c>
      <c r="N35" s="47"/>
      <c r="O35" s="75">
        <f t="shared" ref="O35:O43" si="23">C35-I35</f>
        <v>118865</v>
      </c>
      <c r="P35" s="89">
        <f t="shared" si="20"/>
        <v>76.400000000000006</v>
      </c>
      <c r="Q35" s="4"/>
      <c r="R35" s="69"/>
    </row>
    <row r="36" spans="1:18" ht="28">
      <c r="A36" s="49" t="s">
        <v>117</v>
      </c>
      <c r="B36" s="1"/>
      <c r="C36" s="75">
        <v>129386</v>
      </c>
      <c r="D36" s="89">
        <f t="shared" si="17"/>
        <v>1.4</v>
      </c>
      <c r="E36" s="46"/>
      <c r="F36" s="75">
        <v>130084</v>
      </c>
      <c r="G36" s="89">
        <f t="shared" si="18"/>
        <v>1.4</v>
      </c>
      <c r="H36" s="46"/>
      <c r="I36" s="75">
        <v>20686</v>
      </c>
      <c r="J36" s="89">
        <f t="shared" si="21"/>
        <v>0.2</v>
      </c>
      <c r="K36" s="50"/>
      <c r="L36" s="75">
        <f t="shared" si="22"/>
        <v>-698</v>
      </c>
      <c r="M36" s="89">
        <f t="shared" si="19"/>
        <v>-0.5</v>
      </c>
      <c r="N36" s="50"/>
      <c r="O36" s="75">
        <f t="shared" si="23"/>
        <v>108700</v>
      </c>
      <c r="P36" s="89">
        <f t="shared" si="20"/>
        <v>525.5</v>
      </c>
      <c r="Q36" s="4"/>
      <c r="R36" s="69"/>
    </row>
    <row r="37" spans="1:18">
      <c r="A37" s="13" t="s">
        <v>103</v>
      </c>
      <c r="B37" s="1"/>
      <c r="C37" s="75">
        <v>0</v>
      </c>
      <c r="D37" s="89">
        <f t="shared" si="17"/>
        <v>0</v>
      </c>
      <c r="E37" s="46"/>
      <c r="F37" s="75">
        <v>255754</v>
      </c>
      <c r="G37" s="89">
        <f t="shared" si="18"/>
        <v>2.7</v>
      </c>
      <c r="H37" s="46"/>
      <c r="I37" s="73">
        <v>0</v>
      </c>
      <c r="J37" s="89">
        <f t="shared" si="21"/>
        <v>0</v>
      </c>
      <c r="K37" s="50"/>
      <c r="L37" s="75">
        <f t="shared" si="22"/>
        <v>-255754</v>
      </c>
      <c r="M37" s="89">
        <f t="shared" si="19"/>
        <v>-100</v>
      </c>
      <c r="N37" s="50"/>
      <c r="O37" s="75">
        <f t="shared" si="23"/>
        <v>0</v>
      </c>
      <c r="P37" s="89">
        <f t="shared" si="20"/>
        <v>0</v>
      </c>
      <c r="Q37" s="4"/>
      <c r="R37" s="69"/>
    </row>
    <row r="38" spans="1:18">
      <c r="A38" s="13" t="s">
        <v>32</v>
      </c>
      <c r="B38" s="1"/>
      <c r="C38" s="75">
        <v>144672</v>
      </c>
      <c r="D38" s="89">
        <f t="shared" si="17"/>
        <v>1.5</v>
      </c>
      <c r="E38" s="40"/>
      <c r="F38" s="75">
        <v>137069</v>
      </c>
      <c r="G38" s="89">
        <f>ROUND(F38/$F$27*100,1)+0.1</f>
        <v>1.5</v>
      </c>
      <c r="H38" s="40"/>
      <c r="I38" s="75">
        <v>151305</v>
      </c>
      <c r="J38" s="89">
        <f t="shared" si="21"/>
        <v>1.8</v>
      </c>
      <c r="K38" s="47"/>
      <c r="L38" s="75">
        <f t="shared" si="22"/>
        <v>7603</v>
      </c>
      <c r="M38" s="89">
        <f t="shared" si="19"/>
        <v>5.5</v>
      </c>
      <c r="N38" s="47"/>
      <c r="O38" s="75">
        <f>C38-I38</f>
        <v>-6633</v>
      </c>
      <c r="P38" s="89">
        <f t="shared" si="20"/>
        <v>-4.4000000000000004</v>
      </c>
      <c r="Q38" s="4"/>
      <c r="R38" s="69"/>
    </row>
    <row r="39" spans="1:18">
      <c r="A39" s="15" t="s">
        <v>101</v>
      </c>
      <c r="B39" s="118"/>
      <c r="C39" s="119">
        <v>0</v>
      </c>
      <c r="D39" s="96">
        <f>ROUND(C39/$C$27*100,1)</f>
        <v>0</v>
      </c>
      <c r="E39" s="120"/>
      <c r="F39" s="119">
        <v>0</v>
      </c>
      <c r="G39" s="96">
        <f t="shared" si="18"/>
        <v>0</v>
      </c>
      <c r="H39" s="120"/>
      <c r="I39" s="119">
        <v>7931</v>
      </c>
      <c r="J39" s="96">
        <f t="shared" si="21"/>
        <v>0.1</v>
      </c>
      <c r="K39" s="121"/>
      <c r="L39" s="80">
        <f>C39-F39</f>
        <v>0</v>
      </c>
      <c r="M39" s="96">
        <f t="shared" si="19"/>
        <v>0</v>
      </c>
      <c r="N39" s="121"/>
      <c r="O39" s="119">
        <f t="shared" si="23"/>
        <v>-7931</v>
      </c>
      <c r="P39" s="96">
        <f t="shared" si="20"/>
        <v>-100</v>
      </c>
      <c r="Q39" s="4"/>
      <c r="R39" s="69"/>
    </row>
    <row r="40" spans="1:18">
      <c r="A40" s="13" t="s">
        <v>33</v>
      </c>
      <c r="B40" s="1"/>
      <c r="C40" s="75">
        <v>106741</v>
      </c>
      <c r="D40" s="89">
        <f t="shared" si="17"/>
        <v>1.1000000000000001</v>
      </c>
      <c r="E40" s="40"/>
      <c r="F40" s="75">
        <v>107383</v>
      </c>
      <c r="G40" s="89">
        <f t="shared" si="18"/>
        <v>1.1000000000000001</v>
      </c>
      <c r="H40" s="40"/>
      <c r="I40" s="75">
        <v>36527</v>
      </c>
      <c r="J40" s="89">
        <f>ROUND(I40/$I$27*100,1)+0.1</f>
        <v>0.5</v>
      </c>
      <c r="K40" s="47"/>
      <c r="L40" s="75">
        <f t="shared" si="22"/>
        <v>-642</v>
      </c>
      <c r="M40" s="89">
        <f t="shared" si="19"/>
        <v>-0.6</v>
      </c>
      <c r="N40" s="47"/>
      <c r="O40" s="75">
        <f t="shared" si="23"/>
        <v>70214</v>
      </c>
      <c r="P40" s="89">
        <f t="shared" si="20"/>
        <v>192.2</v>
      </c>
      <c r="Q40" s="4"/>
      <c r="R40" s="69"/>
    </row>
    <row r="41" spans="1:18">
      <c r="A41" s="13" t="s">
        <v>34</v>
      </c>
      <c r="B41" s="1"/>
      <c r="C41" s="75">
        <v>79932</v>
      </c>
      <c r="D41" s="89">
        <f t="shared" si="17"/>
        <v>0.8</v>
      </c>
      <c r="E41" s="40"/>
      <c r="F41" s="75">
        <v>79847</v>
      </c>
      <c r="G41" s="89">
        <f t="shared" si="18"/>
        <v>0.8</v>
      </c>
      <c r="H41" s="40"/>
      <c r="I41" s="75">
        <v>79877</v>
      </c>
      <c r="J41" s="89">
        <f>ROUND(I41/$I$27*100,1)+0.1</f>
        <v>1</v>
      </c>
      <c r="K41" s="47"/>
      <c r="L41" s="75">
        <f t="shared" si="22"/>
        <v>85</v>
      </c>
      <c r="M41" s="89">
        <f t="shared" si="19"/>
        <v>0.1</v>
      </c>
      <c r="N41" s="47"/>
      <c r="O41" s="75">
        <f t="shared" si="23"/>
        <v>55</v>
      </c>
      <c r="P41" s="89">
        <f t="shared" si="20"/>
        <v>0.1</v>
      </c>
      <c r="Q41" s="4"/>
      <c r="R41" s="69"/>
    </row>
    <row r="42" spans="1:18">
      <c r="A42" s="13" t="s">
        <v>35</v>
      </c>
      <c r="B42" s="1"/>
      <c r="C42" s="75">
        <v>11701</v>
      </c>
      <c r="D42" s="89">
        <f t="shared" si="17"/>
        <v>0.1</v>
      </c>
      <c r="E42" s="40"/>
      <c r="F42" s="75">
        <v>11851</v>
      </c>
      <c r="G42" s="89">
        <f t="shared" si="18"/>
        <v>0.1</v>
      </c>
      <c r="H42" s="40"/>
      <c r="I42" s="75">
        <v>11910</v>
      </c>
      <c r="J42" s="89">
        <f t="shared" si="21"/>
        <v>0.1</v>
      </c>
      <c r="K42" s="47"/>
      <c r="L42" s="75">
        <f t="shared" si="22"/>
        <v>-150</v>
      </c>
      <c r="M42" s="89">
        <f t="shared" si="19"/>
        <v>-1.3</v>
      </c>
      <c r="N42" s="47"/>
      <c r="O42" s="75">
        <f t="shared" si="23"/>
        <v>-209</v>
      </c>
      <c r="P42" s="89">
        <f t="shared" si="20"/>
        <v>-1.8</v>
      </c>
      <c r="Q42" s="4"/>
      <c r="R42" s="69"/>
    </row>
    <row r="43" spans="1:18">
      <c r="A43" s="13" t="s">
        <v>36</v>
      </c>
      <c r="B43" s="1"/>
      <c r="C43" s="75">
        <v>41516</v>
      </c>
      <c r="D43" s="89">
        <f t="shared" si="17"/>
        <v>0.4</v>
      </c>
      <c r="E43" s="40"/>
      <c r="F43" s="75">
        <v>32803</v>
      </c>
      <c r="G43" s="89">
        <f t="shared" si="18"/>
        <v>0.3</v>
      </c>
      <c r="H43" s="40"/>
      <c r="I43" s="75">
        <v>18254</v>
      </c>
      <c r="J43" s="89">
        <f t="shared" si="21"/>
        <v>0.2</v>
      </c>
      <c r="K43" s="47"/>
      <c r="L43" s="75">
        <f t="shared" si="22"/>
        <v>8713</v>
      </c>
      <c r="M43" s="89">
        <f t="shared" si="19"/>
        <v>26.6</v>
      </c>
      <c r="N43" s="47"/>
      <c r="O43" s="75">
        <f t="shared" si="23"/>
        <v>23262</v>
      </c>
      <c r="P43" s="89">
        <f t="shared" si="20"/>
        <v>127.4</v>
      </c>
      <c r="Q43" s="5"/>
      <c r="R43" s="69"/>
    </row>
    <row r="44" spans="1:18" ht="6.75" customHeight="1">
      <c r="A44" s="10"/>
      <c r="B44" s="1"/>
      <c r="C44" s="75"/>
      <c r="D44" s="87"/>
      <c r="E44" s="40"/>
      <c r="F44" s="75"/>
      <c r="G44" s="87"/>
      <c r="H44" s="40"/>
      <c r="I44" s="75"/>
      <c r="J44" s="87"/>
      <c r="K44" s="47"/>
      <c r="L44" s="75"/>
      <c r="M44" s="87"/>
      <c r="N44" s="47"/>
      <c r="O44" s="75"/>
      <c r="P44" s="87"/>
      <c r="Q44" s="7"/>
    </row>
    <row r="45" spans="1:18">
      <c r="A45" s="31" t="s">
        <v>11</v>
      </c>
      <c r="B45" s="1"/>
      <c r="C45" s="76">
        <f>SUM(C33:C44)</f>
        <v>969550</v>
      </c>
      <c r="D45" s="90">
        <f>SUM(D34:D43)</f>
        <v>10.1</v>
      </c>
      <c r="E45" s="40"/>
      <c r="F45" s="76">
        <f>SUM(F33:F44)</f>
        <v>1294894</v>
      </c>
      <c r="G45" s="90">
        <f>SUM(G34:G43)</f>
        <v>13.600000000000001</v>
      </c>
      <c r="H45" s="40"/>
      <c r="I45" s="76">
        <f>SUM(I33:I44)</f>
        <v>663537</v>
      </c>
      <c r="J45" s="90">
        <f>SUM(J34:J43)</f>
        <v>7.8999999999999995</v>
      </c>
      <c r="K45" s="47"/>
      <c r="L45" s="76">
        <f t="shared" si="5"/>
        <v>-325344</v>
      </c>
      <c r="M45" s="90">
        <f>IF(L45=0,0,IF(F45=0,100,IF(ROUND(L45/F45*100,1)=0,0,ROUND(L45/F45*100,1))))</f>
        <v>-25.1</v>
      </c>
      <c r="N45" s="47"/>
      <c r="O45" s="76">
        <f t="shared" si="6"/>
        <v>306013</v>
      </c>
      <c r="P45" s="90">
        <f>IF(O45=0,0,IF(I45=0,100,IF(ROUND(O45/I45*100,1)=0,0,ROUND(O45/I45*100,1))))</f>
        <v>46.1</v>
      </c>
      <c r="Q45" s="5"/>
      <c r="R45" s="68"/>
    </row>
    <row r="46" spans="1:18" ht="6.75" customHeight="1">
      <c r="A46" s="10"/>
      <c r="B46" s="1"/>
      <c r="C46" s="75"/>
      <c r="D46" s="87"/>
      <c r="E46" s="40"/>
      <c r="F46" s="75"/>
      <c r="G46" s="87"/>
      <c r="H46" s="40"/>
      <c r="I46" s="75"/>
      <c r="J46" s="87"/>
      <c r="K46" s="47"/>
      <c r="L46" s="75"/>
      <c r="M46" s="87"/>
      <c r="N46" s="47"/>
      <c r="O46" s="75"/>
      <c r="P46" s="87"/>
      <c r="Q46" s="7"/>
    </row>
    <row r="47" spans="1:18">
      <c r="A47" s="10" t="s">
        <v>78</v>
      </c>
      <c r="B47" s="1"/>
      <c r="C47" s="75"/>
      <c r="D47" s="89"/>
      <c r="E47" s="40"/>
      <c r="F47" s="75"/>
      <c r="G47" s="89"/>
      <c r="H47" s="40"/>
      <c r="I47" s="75"/>
      <c r="J47" s="89"/>
      <c r="K47" s="47"/>
      <c r="L47" s="75"/>
      <c r="M47" s="89"/>
      <c r="N47" s="47"/>
      <c r="O47" s="75"/>
      <c r="P47" s="89"/>
      <c r="Q47" s="2"/>
    </row>
    <row r="48" spans="1:18">
      <c r="A48" s="126" t="s">
        <v>122</v>
      </c>
      <c r="B48" s="1"/>
      <c r="C48" s="75">
        <v>1748</v>
      </c>
      <c r="D48" s="89">
        <f>ROUND(C48/$C$27*100,1)</f>
        <v>0</v>
      </c>
      <c r="E48" s="40"/>
      <c r="F48" s="75">
        <v>1748</v>
      </c>
      <c r="G48" s="89">
        <f>ROUND(F48/$F$27*100,1)</f>
        <v>0</v>
      </c>
      <c r="H48" s="40"/>
      <c r="I48" s="75">
        <v>0</v>
      </c>
      <c r="J48" s="89">
        <f t="shared" ref="J48" si="24">ROUND(I48/$I$27*100,1)</f>
        <v>0</v>
      </c>
      <c r="K48" s="47"/>
      <c r="L48" s="75">
        <f>C48-F48</f>
        <v>0</v>
      </c>
      <c r="M48" s="89">
        <f>IF(L48=0,0,IF(F48=0,100,IF(ROUND(L48/F48*100,1)=0,0,ROUND(L48/F48*100,1))))</f>
        <v>0</v>
      </c>
      <c r="N48" s="47"/>
      <c r="O48" s="75">
        <f>C48-I48</f>
        <v>1748</v>
      </c>
      <c r="P48" s="89">
        <f>IF(O48=0,0,IF(I48=0,100,IF(ROUND(O48/I48*100,1)=0,0,ROUND(O48/I48*100,1))))</f>
        <v>100</v>
      </c>
      <c r="Q48" s="4"/>
    </row>
    <row r="49" spans="1:18">
      <c r="A49" s="13" t="s">
        <v>38</v>
      </c>
      <c r="B49" s="1"/>
      <c r="C49" s="75">
        <v>9882</v>
      </c>
      <c r="D49" s="89">
        <f>ROUND(C49/$C$27*100,1)</f>
        <v>0.1</v>
      </c>
      <c r="E49" s="40"/>
      <c r="F49" s="75">
        <v>11266</v>
      </c>
      <c r="G49" s="89">
        <f>ROUND(F49/$F$27*100,1)</f>
        <v>0.1</v>
      </c>
      <c r="H49" s="40"/>
      <c r="I49" s="75">
        <v>20023</v>
      </c>
      <c r="J49" s="89">
        <f t="shared" ref="J49:J50" si="25">ROUND(I49/$I$27*100,1)</f>
        <v>0.2</v>
      </c>
      <c r="K49" s="47"/>
      <c r="L49" s="75">
        <f t="shared" si="5"/>
        <v>-1384</v>
      </c>
      <c r="M49" s="89">
        <f>IF(L49=0,0,IF(F49=0,100,IF(ROUND(L49/F49*100,1)=0,0,ROUND(L49/F49*100,1))))</f>
        <v>-12.3</v>
      </c>
      <c r="N49" s="47"/>
      <c r="O49" s="75">
        <f>C49-I49</f>
        <v>-10141</v>
      </c>
      <c r="P49" s="89">
        <f>IF(O49=0,0,IF(I49=0,100,IF(ROUND(O49/I49*100,1)=0,0,ROUND(O49/I49*100,1))))</f>
        <v>-50.6</v>
      </c>
      <c r="Q49" s="4"/>
    </row>
    <row r="50" spans="1:18">
      <c r="A50" s="13" t="s">
        <v>12</v>
      </c>
      <c r="B50" s="1"/>
      <c r="C50" s="75">
        <v>1423</v>
      </c>
      <c r="D50" s="89">
        <f t="shared" ref="D50" si="26">ROUND(C50/$C$27*100,1)</f>
        <v>0</v>
      </c>
      <c r="E50" s="40"/>
      <c r="F50" s="75">
        <v>1496</v>
      </c>
      <c r="G50" s="89">
        <f>ROUND(F50/$F$27*100,1)</f>
        <v>0</v>
      </c>
      <c r="H50" s="40"/>
      <c r="I50" s="75">
        <v>1781</v>
      </c>
      <c r="J50" s="89">
        <f t="shared" si="25"/>
        <v>0</v>
      </c>
      <c r="K50" s="47"/>
      <c r="L50" s="75">
        <f t="shared" si="5"/>
        <v>-73</v>
      </c>
      <c r="M50" s="89">
        <f>IF(L50=0,0,IF(F50=0,100,IF(ROUND(L50/F50*100,1)=0,0,ROUND(L50/F50*100,1))))</f>
        <v>-4.9000000000000004</v>
      </c>
      <c r="N50" s="47"/>
      <c r="O50" s="75">
        <f t="shared" si="6"/>
        <v>-358</v>
      </c>
      <c r="P50" s="89">
        <f>IF(O50=0,0,IF(I50=0,100,IF(ROUND(O50/I50*100,1)=0,0,ROUND(O50/I50*100,1))))</f>
        <v>-20.100000000000001</v>
      </c>
      <c r="Q50" s="5"/>
    </row>
    <row r="51" spans="1:18" ht="6.75" customHeight="1">
      <c r="A51" s="10"/>
      <c r="B51" s="1"/>
      <c r="C51" s="75"/>
      <c r="D51" s="87"/>
      <c r="E51" s="40"/>
      <c r="F51" s="75"/>
      <c r="G51" s="87"/>
      <c r="H51" s="40"/>
      <c r="I51" s="75"/>
      <c r="J51" s="87"/>
      <c r="K51" s="47"/>
      <c r="L51" s="75"/>
      <c r="M51" s="87"/>
      <c r="N51" s="47"/>
      <c r="O51" s="75"/>
      <c r="P51" s="87"/>
      <c r="Q51" s="7"/>
    </row>
    <row r="52" spans="1:18">
      <c r="A52" s="31" t="s">
        <v>13</v>
      </c>
      <c r="B52" s="1"/>
      <c r="C52" s="76">
        <f>SUM(C48:C51)</f>
        <v>13053</v>
      </c>
      <c r="D52" s="90">
        <f>SUM(D49:D50)</f>
        <v>0.1</v>
      </c>
      <c r="E52" s="40"/>
      <c r="F52" s="76">
        <f>SUM(F48:F51)</f>
        <v>14510</v>
      </c>
      <c r="G52" s="90">
        <f>SUM(G49:G50)</f>
        <v>0.1</v>
      </c>
      <c r="H52" s="40"/>
      <c r="I52" s="76">
        <f>SUM(I48:I51)</f>
        <v>21804</v>
      </c>
      <c r="J52" s="90">
        <f>SUM(J49:J50)</f>
        <v>0.2</v>
      </c>
      <c r="K52" s="47"/>
      <c r="L52" s="76">
        <f>C52-F52</f>
        <v>-1457</v>
      </c>
      <c r="M52" s="90">
        <f>IF(L52=0,0,IF(F52=0,100,IF(ROUND(L52/F52*100,1)=0,0,ROUND(L52/F52*100,1))))</f>
        <v>-10</v>
      </c>
      <c r="N52" s="47"/>
      <c r="O52" s="76">
        <f t="shared" si="6"/>
        <v>-8751</v>
      </c>
      <c r="P52" s="90">
        <f>IF(O52=0,0,IF(I52=0,100,IF(ROUND(O52/I52*100,1)=0,0,ROUND(O52/I52*100,1))))</f>
        <v>-40.1</v>
      </c>
      <c r="Q52" s="5"/>
      <c r="R52" s="68"/>
    </row>
    <row r="53" spans="1:18" ht="6.75" customHeight="1">
      <c r="A53" s="10"/>
      <c r="B53" s="1"/>
      <c r="C53" s="75"/>
      <c r="D53" s="87"/>
      <c r="E53" s="40"/>
      <c r="F53" s="75"/>
      <c r="G53" s="87"/>
      <c r="H53" s="40"/>
      <c r="I53" s="75"/>
      <c r="J53" s="94"/>
      <c r="K53" s="47"/>
      <c r="L53" s="75"/>
      <c r="M53" s="87"/>
      <c r="N53" s="47"/>
      <c r="O53" s="75"/>
      <c r="P53" s="87"/>
      <c r="Q53" s="7"/>
    </row>
    <row r="54" spans="1:18">
      <c r="A54" s="31" t="s">
        <v>14</v>
      </c>
      <c r="B54" s="1"/>
      <c r="C54" s="76">
        <f>C45+C52</f>
        <v>982603</v>
      </c>
      <c r="D54" s="90">
        <f>D45+D52</f>
        <v>10.199999999999999</v>
      </c>
      <c r="E54" s="40"/>
      <c r="F54" s="76">
        <f>F45+F52</f>
        <v>1309404</v>
      </c>
      <c r="G54" s="90">
        <f>G45+G52</f>
        <v>13.700000000000001</v>
      </c>
      <c r="H54" s="40"/>
      <c r="I54" s="76">
        <f>I45+I52</f>
        <v>685341</v>
      </c>
      <c r="J54" s="95">
        <f>J45+J52</f>
        <v>8.1</v>
      </c>
      <c r="K54" s="47"/>
      <c r="L54" s="76">
        <f t="shared" si="5"/>
        <v>-326801</v>
      </c>
      <c r="M54" s="90">
        <f t="shared" si="9"/>
        <v>-25</v>
      </c>
      <c r="N54" s="47"/>
      <c r="O54" s="76">
        <f t="shared" si="6"/>
        <v>297262</v>
      </c>
      <c r="P54" s="90">
        <f>IF(O54=0,0,IF(I54=0,100,IF(ROUND(O54/I54*100,1)=0,0,ROUND(O54/I54*100,1))))</f>
        <v>43.4</v>
      </c>
      <c r="Q54" s="5"/>
      <c r="R54" s="68"/>
    </row>
    <row r="55" spans="1:18" ht="6.75" customHeight="1">
      <c r="A55" s="10"/>
      <c r="B55" s="1"/>
      <c r="C55" s="75"/>
      <c r="D55" s="87"/>
      <c r="E55" s="40"/>
      <c r="F55" s="75"/>
      <c r="G55" s="87"/>
      <c r="H55" s="40"/>
      <c r="I55" s="75"/>
      <c r="J55" s="94"/>
      <c r="K55" s="47"/>
      <c r="L55" s="75"/>
      <c r="M55" s="87"/>
      <c r="N55" s="47"/>
      <c r="O55" s="75"/>
      <c r="P55" s="87"/>
      <c r="Q55" s="7"/>
    </row>
    <row r="56" spans="1:18">
      <c r="A56" s="10" t="s">
        <v>39</v>
      </c>
      <c r="B56" s="1"/>
      <c r="C56" s="75"/>
      <c r="D56" s="89"/>
      <c r="E56" s="40"/>
      <c r="F56" s="75"/>
      <c r="G56" s="89"/>
      <c r="H56" s="40"/>
      <c r="I56" s="75"/>
      <c r="J56" s="96"/>
      <c r="K56" s="47"/>
      <c r="L56" s="75"/>
      <c r="M56" s="89"/>
      <c r="N56" s="47"/>
      <c r="O56" s="75"/>
      <c r="P56" s="89"/>
      <c r="Q56" s="2"/>
    </row>
    <row r="57" spans="1:18">
      <c r="A57" s="13" t="s">
        <v>15</v>
      </c>
      <c r="B57" s="1"/>
      <c r="C57" s="79">
        <v>327890</v>
      </c>
      <c r="D57" s="89">
        <f>ROUND(C57/$C$27*100,1)</f>
        <v>3.5</v>
      </c>
      <c r="E57" s="40"/>
      <c r="F57" s="79">
        <v>327890</v>
      </c>
      <c r="G57" s="89">
        <f>ROUND(F57/$F$27*100,1)</f>
        <v>3.4</v>
      </c>
      <c r="H57" s="40"/>
      <c r="I57" s="79">
        <v>327890</v>
      </c>
      <c r="J57" s="96">
        <f>ROUND(I57/$I$27*100,1)</f>
        <v>3.9</v>
      </c>
      <c r="K57" s="47"/>
      <c r="L57" s="83">
        <f>C57-F57</f>
        <v>0</v>
      </c>
      <c r="M57" s="89">
        <f>IF(L57=0,0,IF(F57=0,100,IF(ROUND(L57/F57*100,1)=0,0,ROUND(L57/F57*100,1))))</f>
        <v>0</v>
      </c>
      <c r="N57" s="47"/>
      <c r="O57" s="83">
        <f t="shared" si="6"/>
        <v>0</v>
      </c>
      <c r="P57" s="89">
        <f t="shared" si="10"/>
        <v>0</v>
      </c>
      <c r="Q57" s="5"/>
      <c r="R57" s="68"/>
    </row>
    <row r="58" spans="1:18">
      <c r="A58" s="13" t="s">
        <v>16</v>
      </c>
      <c r="B58" s="1"/>
      <c r="C58" s="79">
        <v>3928286</v>
      </c>
      <c r="D58" s="90">
        <f>ROUND(C58/$C$27*100,1)</f>
        <v>41.5</v>
      </c>
      <c r="E58" s="40"/>
      <c r="F58" s="79">
        <v>3928286</v>
      </c>
      <c r="G58" s="90">
        <f>ROUND(F58/$F$27*100,1)-0.1</f>
        <v>41.199999999999996</v>
      </c>
      <c r="H58" s="40"/>
      <c r="I58" s="79">
        <v>3928286</v>
      </c>
      <c r="J58" s="95">
        <f t="shared" ref="J58:J62" si="27">ROUND(I58/$I$27*100,1)</f>
        <v>46.7</v>
      </c>
      <c r="K58" s="47"/>
      <c r="L58" s="83">
        <f t="shared" si="5"/>
        <v>0</v>
      </c>
      <c r="M58" s="90">
        <f>IF(L58=0,0,IF(F58=0,100,IF(ROUND(L58/F58*100,1)=0,0,ROUND(L58/F58*100,1))))</f>
        <v>0</v>
      </c>
      <c r="N58" s="47"/>
      <c r="O58" s="83">
        <f t="shared" si="6"/>
        <v>0</v>
      </c>
      <c r="P58" s="90">
        <f t="shared" si="10"/>
        <v>0</v>
      </c>
      <c r="Q58" s="5"/>
      <c r="R58" s="68"/>
    </row>
    <row r="59" spans="1:18">
      <c r="A59" s="13" t="s">
        <v>17</v>
      </c>
      <c r="B59" s="1"/>
      <c r="C59" s="80"/>
      <c r="D59" s="89"/>
      <c r="E59" s="40"/>
      <c r="F59" s="80"/>
      <c r="G59" s="89"/>
      <c r="H59" s="40"/>
      <c r="I59" s="80"/>
      <c r="J59" s="96"/>
      <c r="K59" s="47"/>
      <c r="L59" s="75"/>
      <c r="M59" s="89"/>
      <c r="N59" s="47"/>
      <c r="O59" s="75"/>
      <c r="P59" s="89"/>
      <c r="Q59" s="2"/>
      <c r="R59" s="68"/>
    </row>
    <row r="60" spans="1:18">
      <c r="A60" s="31" t="s">
        <v>18</v>
      </c>
      <c r="B60" s="1"/>
      <c r="C60" s="80">
        <v>656414</v>
      </c>
      <c r="D60" s="89">
        <f t="shared" ref="D60:D61" si="28">ROUND(C60/$C$27*100,1)</f>
        <v>6.9</v>
      </c>
      <c r="E60" s="40"/>
      <c r="F60" s="80">
        <v>656414</v>
      </c>
      <c r="G60" s="89">
        <f>ROUND(F60/$F$27*100,1)</f>
        <v>6.9</v>
      </c>
      <c r="H60" s="40"/>
      <c r="I60" s="80">
        <v>605443</v>
      </c>
      <c r="J60" s="96">
        <f t="shared" si="27"/>
        <v>7.2</v>
      </c>
      <c r="K60" s="47"/>
      <c r="L60" s="75">
        <f>C60-F60</f>
        <v>0</v>
      </c>
      <c r="M60" s="89">
        <f>IF(L60=0,0,IF(F60=0,100,IF(ROUND(L60/F60*100,1)=0,0,ROUND(L60/F60*100,1))))</f>
        <v>0</v>
      </c>
      <c r="N60" s="47"/>
      <c r="O60" s="75">
        <f t="shared" si="6"/>
        <v>50971</v>
      </c>
      <c r="P60" s="89">
        <f t="shared" ref="P60:P66" si="29">IF(O60=0,0,IF(I60=0,100,IF(ROUND(O60/I60*100,1)=0,0,ROUND(O60/I60*100,1))))</f>
        <v>8.4</v>
      </c>
      <c r="Q60" s="4"/>
      <c r="R60" s="69"/>
    </row>
    <row r="61" spans="1:18">
      <c r="A61" s="31" t="s">
        <v>19</v>
      </c>
      <c r="B61" s="1"/>
      <c r="C61" s="75">
        <v>0</v>
      </c>
      <c r="D61" s="89">
        <f t="shared" si="28"/>
        <v>0</v>
      </c>
      <c r="E61" s="40"/>
      <c r="F61" s="75">
        <v>0</v>
      </c>
      <c r="G61" s="89">
        <f>ROUND(F61/$F$27*100,1)</f>
        <v>0</v>
      </c>
      <c r="H61" s="40"/>
      <c r="I61" s="80">
        <v>79</v>
      </c>
      <c r="J61" s="96">
        <f>ROUND(I61/$I$27*100,1)</f>
        <v>0</v>
      </c>
      <c r="K61" s="47"/>
      <c r="L61" s="75">
        <f t="shared" si="5"/>
        <v>0</v>
      </c>
      <c r="M61" s="89">
        <f t="shared" si="9"/>
        <v>0</v>
      </c>
      <c r="N61" s="47"/>
      <c r="O61" s="75">
        <f t="shared" si="6"/>
        <v>-79</v>
      </c>
      <c r="P61" s="89">
        <f t="shared" si="29"/>
        <v>-100</v>
      </c>
      <c r="Q61" s="4"/>
      <c r="R61" s="69"/>
    </row>
    <row r="62" spans="1:18">
      <c r="A62" s="31" t="s">
        <v>20</v>
      </c>
      <c r="B62" s="1"/>
      <c r="C62" s="79">
        <v>3565334</v>
      </c>
      <c r="D62" s="89">
        <f>ROUND(C62/$C$27*100,1)+0.2</f>
        <v>37.800000000000004</v>
      </c>
      <c r="E62" s="40"/>
      <c r="F62" s="79">
        <v>3289735</v>
      </c>
      <c r="G62" s="89">
        <f>ROUND(F62/$F$27*100,1)</f>
        <v>34.6</v>
      </c>
      <c r="H62" s="40"/>
      <c r="I62" s="79">
        <v>2837555</v>
      </c>
      <c r="J62" s="96">
        <f t="shared" si="27"/>
        <v>33.700000000000003</v>
      </c>
      <c r="K62" s="47"/>
      <c r="L62" s="83">
        <f>C62-F62</f>
        <v>275599</v>
      </c>
      <c r="M62" s="89">
        <f>IF(L62=0,0,IF(F62=0,100,IF(ROUND(L62/F62*100,1)=0,0,ROUND(L62/F62*100,1))))</f>
        <v>8.4</v>
      </c>
      <c r="N62" s="47"/>
      <c r="O62" s="83">
        <f t="shared" si="6"/>
        <v>727779</v>
      </c>
      <c r="P62" s="89">
        <f t="shared" si="29"/>
        <v>25.6</v>
      </c>
      <c r="Q62" s="5"/>
      <c r="R62" s="69"/>
    </row>
    <row r="63" spans="1:18">
      <c r="A63" s="14" t="s">
        <v>21</v>
      </c>
      <c r="B63" s="1"/>
      <c r="C63" s="79">
        <f>SUM(C60:C62)</f>
        <v>4221748</v>
      </c>
      <c r="D63" s="90">
        <f>SUM(D60:D62)</f>
        <v>44.7</v>
      </c>
      <c r="E63" s="40"/>
      <c r="F63" s="79">
        <f>SUM(F60:F62)</f>
        <v>3946149</v>
      </c>
      <c r="G63" s="90">
        <f>SUM(G60:G62)</f>
        <v>41.5</v>
      </c>
      <c r="H63" s="40"/>
      <c r="I63" s="79">
        <f>SUM(I60:I62)</f>
        <v>3443077</v>
      </c>
      <c r="J63" s="95">
        <f>SUM(J60:J62)</f>
        <v>40.900000000000006</v>
      </c>
      <c r="K63" s="47"/>
      <c r="L63" s="83">
        <f t="shared" si="5"/>
        <v>275599</v>
      </c>
      <c r="M63" s="90">
        <f>IF(L63=0,0,IF(F63=0,100,IF(ROUND(L63/F63*100,1)=0,0,ROUND(L63/F63*100,1))))</f>
        <v>7</v>
      </c>
      <c r="N63" s="47"/>
      <c r="O63" s="83">
        <f t="shared" si="6"/>
        <v>778671</v>
      </c>
      <c r="P63" s="90">
        <f t="shared" si="29"/>
        <v>22.6</v>
      </c>
      <c r="Q63" s="5"/>
      <c r="R63" s="68"/>
    </row>
    <row r="64" spans="1:18">
      <c r="A64" s="13" t="s">
        <v>22</v>
      </c>
      <c r="B64" s="1"/>
      <c r="C64" s="79">
        <v>-2299</v>
      </c>
      <c r="D64" s="90">
        <f>ROUND(C64/$C$27*100,1)</f>
        <v>0</v>
      </c>
      <c r="E64" s="40"/>
      <c r="F64" s="128">
        <v>-12918</v>
      </c>
      <c r="G64" s="90">
        <f>ROUND(F64/$F$27*100,1)</f>
        <v>-0.1</v>
      </c>
      <c r="H64" s="40"/>
      <c r="I64" s="79">
        <v>10246</v>
      </c>
      <c r="J64" s="95">
        <f>ROUND(I64/$I$27*100,1)</f>
        <v>0.1</v>
      </c>
      <c r="K64" s="47"/>
      <c r="L64" s="83">
        <f>C64-F64</f>
        <v>10619</v>
      </c>
      <c r="M64" s="90">
        <f>IF(L64=0,0,IF(F64=0,100,IF(ROUND(L64/F64*100,1)=0,0,ROUND(L64/F64*100,1))))</f>
        <v>-82.2</v>
      </c>
      <c r="N64" s="47"/>
      <c r="O64" s="83">
        <f t="shared" si="6"/>
        <v>-12545</v>
      </c>
      <c r="P64" s="90">
        <f t="shared" si="29"/>
        <v>-122.4</v>
      </c>
      <c r="Q64" s="6"/>
      <c r="R64" s="68"/>
    </row>
    <row r="65" spans="1:18">
      <c r="A65" s="31" t="s">
        <v>40</v>
      </c>
      <c r="B65" s="1"/>
      <c r="C65" s="75">
        <f>C64+C63+C58+C57</f>
        <v>8475625</v>
      </c>
      <c r="D65" s="89">
        <f>D57+D58+D63+D64</f>
        <v>89.7</v>
      </c>
      <c r="E65" s="40"/>
      <c r="F65" s="75">
        <f>F64+F63+F58+F57</f>
        <v>8189407</v>
      </c>
      <c r="G65" s="89">
        <f>G57+G58+G63+G64</f>
        <v>86</v>
      </c>
      <c r="H65" s="40"/>
      <c r="I65" s="75">
        <f>I64+I63+I58+I57</f>
        <v>7709499</v>
      </c>
      <c r="J65" s="96">
        <f>J57+J58+J63+J64</f>
        <v>91.6</v>
      </c>
      <c r="K65" s="47"/>
      <c r="L65" s="75">
        <f>C65-F65</f>
        <v>286218</v>
      </c>
      <c r="M65" s="89">
        <f>IF(L65=0,0,IF(F65=0,100,IF(ROUND(L65/F65*100,1)=0,0,ROUND(L65/F65*100,1))))</f>
        <v>3.5</v>
      </c>
      <c r="N65" s="47"/>
      <c r="O65" s="75">
        <f t="shared" si="6"/>
        <v>766126</v>
      </c>
      <c r="P65" s="89">
        <f t="shared" si="29"/>
        <v>9.9</v>
      </c>
      <c r="Q65" s="4"/>
      <c r="R65" s="68"/>
    </row>
    <row r="66" spans="1:18">
      <c r="A66" s="10" t="s">
        <v>77</v>
      </c>
      <c r="B66" s="1"/>
      <c r="C66" s="75">
        <v>11568</v>
      </c>
      <c r="D66" s="89">
        <f>ROUND(C66/$C$27*100,1)</f>
        <v>0.1</v>
      </c>
      <c r="E66" s="40"/>
      <c r="F66" s="51">
        <v>15023</v>
      </c>
      <c r="G66" s="89">
        <f>ROUND(F66/$F$27*100,1)+0.1</f>
        <v>0.30000000000000004</v>
      </c>
      <c r="H66" s="40"/>
      <c r="I66" s="75">
        <v>21577</v>
      </c>
      <c r="J66" s="89">
        <f>ROUND(I66/$I$27*100,1)</f>
        <v>0.3</v>
      </c>
      <c r="K66" s="47"/>
      <c r="L66" s="84">
        <f>C66-F66</f>
        <v>-3455</v>
      </c>
      <c r="M66" s="89">
        <f>IF(L66=0,0,IF(F66=0,100,IF(ROUND(L66/F66*100,1)=0,0,ROUND(L66/F66*100,1))))</f>
        <v>-23</v>
      </c>
      <c r="N66" s="47"/>
      <c r="O66" s="84">
        <f t="shared" si="6"/>
        <v>-10009</v>
      </c>
      <c r="P66" s="96">
        <f t="shared" si="29"/>
        <v>-46.4</v>
      </c>
      <c r="Q66" s="5"/>
      <c r="R66" s="68"/>
    </row>
    <row r="67" spans="1:18" ht="6.75" customHeight="1">
      <c r="A67" s="10"/>
      <c r="B67" s="1"/>
      <c r="C67" s="75"/>
      <c r="D67" s="87"/>
      <c r="E67" s="40"/>
      <c r="F67" s="75"/>
      <c r="G67" s="87"/>
      <c r="H67" s="40"/>
      <c r="I67" s="75"/>
      <c r="J67" s="87"/>
      <c r="K67" s="47"/>
      <c r="L67" s="75"/>
      <c r="M67" s="87"/>
      <c r="N67" s="47"/>
      <c r="O67" s="75"/>
      <c r="P67" s="87"/>
      <c r="Q67" s="7"/>
      <c r="R67" s="69"/>
    </row>
    <row r="68" spans="1:18">
      <c r="A68" s="14" t="s">
        <v>23</v>
      </c>
      <c r="B68" s="1"/>
      <c r="C68" s="76">
        <f>C65+C66</f>
        <v>8487193</v>
      </c>
      <c r="D68" s="90">
        <f>SUM(D65:D66)</f>
        <v>89.8</v>
      </c>
      <c r="E68" s="40"/>
      <c r="F68" s="76">
        <f>F65+F66</f>
        <v>8204430</v>
      </c>
      <c r="G68" s="90">
        <f>SUM(G65:G66)</f>
        <v>86.3</v>
      </c>
      <c r="H68" s="40"/>
      <c r="I68" s="76">
        <f>I65+I66</f>
        <v>7731076</v>
      </c>
      <c r="J68" s="90">
        <f>SUM(J65:J66)</f>
        <v>91.899999999999991</v>
      </c>
      <c r="K68" s="47"/>
      <c r="L68" s="76">
        <f>C68-F68</f>
        <v>282763</v>
      </c>
      <c r="M68" s="90">
        <f>IF(L68=0,0,IF(F68=0,100,IF(ROUND(L68/F68*100,1)=0,0,ROUND(L68/F68*100,1))))</f>
        <v>3.4</v>
      </c>
      <c r="N68" s="47"/>
      <c r="O68" s="76">
        <f t="shared" si="6"/>
        <v>756117</v>
      </c>
      <c r="P68" s="90">
        <f>IF(O68=0,0,IF(I68=0,100,IF(ROUND(O68/I68*100,1)=0,0,ROUND(O68/I68*100,1))))</f>
        <v>9.8000000000000007</v>
      </c>
      <c r="Q68" s="5"/>
      <c r="R68" s="69"/>
    </row>
    <row r="69" spans="1:18" ht="6.75" customHeight="1">
      <c r="A69" s="10"/>
      <c r="B69" s="1"/>
      <c r="C69" s="75"/>
      <c r="D69" s="87"/>
      <c r="E69" s="40"/>
      <c r="F69" s="75"/>
      <c r="G69" s="87"/>
      <c r="H69" s="40"/>
      <c r="I69" s="75"/>
      <c r="J69" s="87"/>
      <c r="K69" s="47"/>
      <c r="L69" s="75"/>
      <c r="M69" s="87"/>
      <c r="N69" s="47"/>
      <c r="O69" s="75"/>
      <c r="P69" s="87"/>
      <c r="Q69" s="7"/>
    </row>
    <row r="70" spans="1:18" ht="16" thickBot="1">
      <c r="A70" s="10" t="s">
        <v>134</v>
      </c>
      <c r="B70" s="1"/>
      <c r="C70" s="77">
        <f>C68+C54</f>
        <v>9469796</v>
      </c>
      <c r="D70" s="91">
        <f>D68+D54</f>
        <v>100</v>
      </c>
      <c r="E70" s="40"/>
      <c r="F70" s="77">
        <f>F68+F54</f>
        <v>9513834</v>
      </c>
      <c r="G70" s="91">
        <f>G68+G54</f>
        <v>100</v>
      </c>
      <c r="H70" s="40"/>
      <c r="I70" s="77">
        <f>I68+I54</f>
        <v>8416417</v>
      </c>
      <c r="J70" s="91">
        <f>J68+J54</f>
        <v>99.999999999999986</v>
      </c>
      <c r="K70" s="47"/>
      <c r="L70" s="77">
        <f>C70-F70</f>
        <v>-44038</v>
      </c>
      <c r="M70" s="91">
        <f>IF(L70=0,0,IF(F70=0,100,IF(ROUND(L70/F70*100,1)=0,0,ROUND(L70/F70*100,1))))</f>
        <v>-0.5</v>
      </c>
      <c r="N70" s="47"/>
      <c r="O70" s="77">
        <f>C70-I70</f>
        <v>1053379</v>
      </c>
      <c r="P70" s="91">
        <f>IF(O70=0,0,IF(I70=0,100,IF(ROUND(O70/I70*100,1)=0,0,ROUND(O70/I70*100,1))))</f>
        <v>12.5</v>
      </c>
      <c r="Q70" s="8"/>
    </row>
    <row r="71" spans="1:18" ht="6.75" customHeight="1" thickTop="1">
      <c r="A71" s="10"/>
      <c r="B71" s="1"/>
      <c r="C71" s="73"/>
      <c r="D71" s="87"/>
      <c r="E71" s="40"/>
      <c r="F71" s="73"/>
      <c r="G71" s="87"/>
      <c r="H71" s="40"/>
      <c r="I71" s="73"/>
      <c r="J71" s="87"/>
      <c r="K71" s="47"/>
      <c r="L71" s="82"/>
      <c r="M71" s="97"/>
      <c r="N71" s="47"/>
      <c r="O71" s="82"/>
      <c r="P71" s="97"/>
    </row>
    <row r="72" spans="1:18" ht="6.75" customHeight="1">
      <c r="A72" s="10"/>
      <c r="B72" s="1"/>
      <c r="C72" s="73"/>
      <c r="D72" s="87"/>
      <c r="E72" s="40"/>
      <c r="F72" s="73"/>
      <c r="G72" s="87"/>
      <c r="H72" s="40"/>
      <c r="I72" s="73"/>
      <c r="J72" s="87"/>
      <c r="K72" s="47"/>
      <c r="L72" s="82"/>
      <c r="M72" s="97"/>
      <c r="N72" s="47"/>
      <c r="O72" s="82"/>
      <c r="P72" s="97"/>
    </row>
    <row r="73" spans="1:18" ht="6.75" customHeight="1">
      <c r="A73" s="10"/>
      <c r="B73" s="1"/>
      <c r="C73" s="73"/>
      <c r="D73" s="87"/>
      <c r="E73" s="40"/>
      <c r="F73" s="73"/>
      <c r="G73" s="87"/>
      <c r="H73" s="40"/>
      <c r="I73" s="73"/>
      <c r="J73" s="87"/>
      <c r="K73" s="47"/>
      <c r="L73" s="82"/>
      <c r="M73" s="97"/>
      <c r="N73" s="47"/>
      <c r="O73" s="82"/>
      <c r="P73" s="97"/>
    </row>
    <row r="74" spans="1:18">
      <c r="A74" s="10"/>
      <c r="B74" s="21"/>
      <c r="C74" s="71" t="str">
        <f>IF(C70-C27=0," ","error")</f>
        <v xml:space="preserve"> </v>
      </c>
      <c r="D74" s="85"/>
      <c r="E74" s="21"/>
      <c r="F74" s="71" t="str">
        <f>IF(F70-F27=0," ","error")</f>
        <v xml:space="preserve"> </v>
      </c>
      <c r="G74" s="85"/>
      <c r="H74" s="21"/>
      <c r="I74" s="71" t="str">
        <f>IF(I70-I27=0," ","error")</f>
        <v xml:space="preserve"> </v>
      </c>
      <c r="J74" s="85"/>
    </row>
    <row r="75" spans="1:18">
      <c r="C75" s="81" t="str">
        <f>IF(AND(D70=100,D27=100)," ","error")</f>
        <v xml:space="preserve"> </v>
      </c>
      <c r="I75" s="81" t="str">
        <f>IF(AND(J70=100,J27=100)," ","error")</f>
        <v xml:space="preserve"> </v>
      </c>
    </row>
  </sheetData>
  <mergeCells count="8">
    <mergeCell ref="L5:M5"/>
    <mergeCell ref="O5:P5"/>
    <mergeCell ref="A1:P1"/>
    <mergeCell ref="A4:P4"/>
    <mergeCell ref="A3:P3"/>
    <mergeCell ref="I5:J5"/>
    <mergeCell ref="C5:D5"/>
    <mergeCell ref="F5:G5"/>
  </mergeCells>
  <phoneticPr fontId="16" type="noConversion"/>
  <pageMargins left="0" right="0" top="0.74803149606299213" bottom="0.74803149606299213" header="0.31496062992125984" footer="0.31496062992125984"/>
  <pageSetup paperSize="9" scale="64" orientation="portrait" horizontalDpi="300" verticalDpi="300" r:id="rId1"/>
  <ignoredErrors>
    <ignoredError sqref="J65 J63 D6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7"/>
  <sheetViews>
    <sheetView zoomScaleNormal="100" workbookViewId="0">
      <pane xSplit="2" ySplit="11" topLeftCell="C12" activePane="bottomRight" state="frozen"/>
      <selection activeCell="G35" sqref="G35"/>
      <selection pane="topRight" activeCell="G35" sqref="G35"/>
      <selection pane="bottomLeft" activeCell="G35" sqref="G35"/>
      <selection pane="bottomRight" activeCell="P24" sqref="P24"/>
    </sheetView>
  </sheetViews>
  <sheetFormatPr defaultColWidth="9" defaultRowHeight="15.5"/>
  <cols>
    <col min="1" max="1" width="51.90625" style="20" customWidth="1"/>
    <col min="2" max="2" width="1.453125" style="45" customWidth="1"/>
    <col min="3" max="3" width="10.453125" style="100" bestFit="1" customWidth="1"/>
    <col min="4" max="4" width="9.08984375" style="107" customWidth="1"/>
    <col min="5" max="5" width="1.453125" style="20" customWidth="1"/>
    <col min="6" max="6" width="10.453125" style="100" bestFit="1" customWidth="1"/>
    <col min="7" max="7" width="9.08984375" style="107" bestFit="1" customWidth="1"/>
    <col min="8" max="8" width="1.453125" style="20" customWidth="1"/>
    <col min="9" max="9" width="11.6328125" style="100" bestFit="1" customWidth="1"/>
    <col min="10" max="10" width="9.08984375" style="107" bestFit="1" customWidth="1"/>
    <col min="11" max="11" width="1.453125" style="20" customWidth="1"/>
    <col min="12" max="12" width="9.08984375" style="100" customWidth="1"/>
    <col min="13" max="13" width="9.08984375" style="107" customWidth="1"/>
    <col min="14" max="14" width="1.453125" style="20" customWidth="1"/>
    <col min="15" max="15" width="9.08984375" style="100" customWidth="1"/>
    <col min="16" max="16" width="9.08984375" style="107" customWidth="1"/>
    <col min="17" max="17" width="9" style="20"/>
    <col min="18" max="18" width="9.36328125" style="20" bestFit="1" customWidth="1"/>
    <col min="19" max="19" width="9.1796875" style="20" bestFit="1" customWidth="1"/>
    <col min="20" max="16384" width="9" style="20"/>
  </cols>
  <sheetData>
    <row r="1" spans="1:19" ht="14">
      <c r="A1" s="132" t="s">
        <v>3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</row>
    <row r="2" spans="1:19" ht="6.75" customHeight="1">
      <c r="A2" s="1"/>
      <c r="B2" s="21"/>
      <c r="C2" s="98"/>
      <c r="D2" s="103"/>
      <c r="E2" s="22"/>
      <c r="F2" s="98"/>
      <c r="G2" s="103"/>
      <c r="H2" s="22"/>
      <c r="I2" s="98"/>
      <c r="J2" s="103"/>
      <c r="K2" s="22"/>
      <c r="L2" s="98"/>
      <c r="M2" s="103"/>
      <c r="N2" s="22"/>
      <c r="O2" s="98"/>
      <c r="P2" s="103"/>
    </row>
    <row r="3" spans="1:19" ht="14">
      <c r="A3" s="132" t="s">
        <v>88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</row>
    <row r="4" spans="1:19" ht="14">
      <c r="A4" s="132" t="s">
        <v>110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</row>
    <row r="5" spans="1:19" ht="14">
      <c r="A5" s="132" t="s">
        <v>87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</row>
    <row r="6" spans="1:19" ht="7.5" customHeight="1">
      <c r="A6" s="1"/>
      <c r="B6" s="23"/>
      <c r="C6" s="98"/>
      <c r="D6" s="103"/>
      <c r="E6" s="22"/>
      <c r="F6" s="98"/>
      <c r="G6" s="103"/>
      <c r="H6" s="22"/>
      <c r="I6" s="98"/>
      <c r="J6" s="103"/>
      <c r="K6" s="22"/>
      <c r="L6" s="98"/>
      <c r="M6" s="103"/>
      <c r="N6" s="22"/>
      <c r="O6" s="98"/>
      <c r="P6" s="103"/>
    </row>
    <row r="7" spans="1:19" ht="14.5" thickBot="1">
      <c r="A7" s="11"/>
      <c r="B7" s="11"/>
      <c r="C7" s="135" t="s">
        <v>86</v>
      </c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</row>
    <row r="8" spans="1:19" ht="14.5" thickBot="1">
      <c r="A8" s="11"/>
      <c r="B8" s="1"/>
      <c r="C8" s="136" t="s">
        <v>107</v>
      </c>
      <c r="D8" s="136"/>
      <c r="E8" s="24"/>
      <c r="F8" s="136" t="s">
        <v>108</v>
      </c>
      <c r="G8" s="136"/>
      <c r="H8" s="24"/>
      <c r="I8" s="137" t="s">
        <v>109</v>
      </c>
      <c r="J8" s="137"/>
      <c r="K8" s="24"/>
      <c r="L8" s="136" t="s">
        <v>37</v>
      </c>
      <c r="M8" s="136"/>
      <c r="N8" s="24"/>
      <c r="O8" s="136" t="s">
        <v>1</v>
      </c>
      <c r="P8" s="136"/>
    </row>
    <row r="9" spans="1:19" ht="14.5" thickBot="1">
      <c r="A9" s="11"/>
      <c r="B9" s="1"/>
      <c r="C9" s="99" t="s">
        <v>2</v>
      </c>
      <c r="D9" s="104" t="s">
        <v>0</v>
      </c>
      <c r="E9" s="1"/>
      <c r="F9" s="99" t="s">
        <v>2</v>
      </c>
      <c r="G9" s="104" t="s">
        <v>0</v>
      </c>
      <c r="H9" s="1"/>
      <c r="I9" s="99" t="s">
        <v>2</v>
      </c>
      <c r="J9" s="104" t="s">
        <v>0</v>
      </c>
      <c r="K9" s="26"/>
      <c r="L9" s="99" t="s">
        <v>2</v>
      </c>
      <c r="M9" s="104" t="s">
        <v>0</v>
      </c>
      <c r="N9" s="26"/>
      <c r="O9" s="99" t="s">
        <v>2</v>
      </c>
      <c r="P9" s="104" t="s">
        <v>0</v>
      </c>
    </row>
    <row r="10" spans="1:19" ht="6.75" customHeight="1">
      <c r="A10" s="1"/>
      <c r="B10" s="1"/>
      <c r="C10" s="98"/>
      <c r="D10" s="103"/>
      <c r="E10" s="22"/>
      <c r="F10" s="98"/>
      <c r="G10" s="103"/>
      <c r="H10" s="22"/>
      <c r="I10" s="98"/>
      <c r="J10" s="103"/>
      <c r="K10" s="22"/>
      <c r="L10" s="98"/>
      <c r="M10" s="103"/>
      <c r="N10" s="22"/>
      <c r="O10" s="98"/>
      <c r="P10" s="103"/>
    </row>
    <row r="11" spans="1:19" ht="14">
      <c r="A11" s="10" t="s">
        <v>55</v>
      </c>
      <c r="B11" s="1"/>
      <c r="C11" s="100">
        <v>1242034</v>
      </c>
      <c r="D11" s="105">
        <f>ROUND(C11*100/$C$11,1)</f>
        <v>100</v>
      </c>
      <c r="E11" s="1"/>
      <c r="F11" s="18">
        <v>1215735</v>
      </c>
      <c r="G11" s="105">
        <f>ROUND(F11*100/$F$11,1)</f>
        <v>100</v>
      </c>
      <c r="H11" s="1"/>
      <c r="I11" s="100">
        <v>916956</v>
      </c>
      <c r="J11" s="105">
        <f>ROUND(I11*100/$I$11,1)</f>
        <v>100</v>
      </c>
      <c r="K11" s="1"/>
      <c r="L11" s="75">
        <f>C11-F11</f>
        <v>26299</v>
      </c>
      <c r="M11" s="105">
        <f>IF(OR(AND(C11&gt;=0,F11&lt;0),AND(C11&lt;0,F11&lt;0)),ROUND(-L11/F11*100,1),ROUND(L11/F11*100,1))</f>
        <v>2.2000000000000002</v>
      </c>
      <c r="N11" s="1"/>
      <c r="O11" s="75">
        <f>C11-I11</f>
        <v>325078</v>
      </c>
      <c r="P11" s="105">
        <f>IF(OR(AND(C11&gt;=0,I11&lt;0),AND(C11&lt;0,I11&lt;0)),ROUND(-O11/I11*100,1),ROUND(O11/I11*100,1))</f>
        <v>35.5</v>
      </c>
      <c r="R11" s="54"/>
      <c r="S11" s="61"/>
    </row>
    <row r="12" spans="1:19" ht="6.75" customHeight="1">
      <c r="A12" s="1"/>
      <c r="B12" s="1"/>
      <c r="C12" s="75"/>
      <c r="D12" s="105"/>
      <c r="E12" s="22"/>
      <c r="F12" s="27"/>
      <c r="G12" s="105"/>
      <c r="H12" s="22"/>
      <c r="I12" s="75"/>
      <c r="J12" s="105"/>
      <c r="K12" s="22"/>
      <c r="L12" s="75"/>
      <c r="M12" s="105"/>
      <c r="N12" s="22"/>
      <c r="O12" s="75"/>
      <c r="P12" s="105"/>
      <c r="R12" s="55"/>
      <c r="S12" s="61"/>
    </row>
    <row r="13" spans="1:19" ht="14">
      <c r="A13" s="10" t="s">
        <v>56</v>
      </c>
      <c r="B13" s="1"/>
      <c r="C13" s="75">
        <v>-542335</v>
      </c>
      <c r="D13" s="105">
        <f>ROUND(C13*100/$C$11,1)</f>
        <v>-43.7</v>
      </c>
      <c r="E13" s="1"/>
      <c r="F13" s="27">
        <v>-536794</v>
      </c>
      <c r="G13" s="105">
        <f>ROUND(F13*100/$F$11,1)</f>
        <v>-44.2</v>
      </c>
      <c r="H13" s="1"/>
      <c r="I13" s="75">
        <v>-431280</v>
      </c>
      <c r="J13" s="105">
        <f>ROUND(I13*100/$I$11,1)</f>
        <v>-47</v>
      </c>
      <c r="K13" s="30"/>
      <c r="L13" s="75">
        <f>C13-F13</f>
        <v>-5541</v>
      </c>
      <c r="M13" s="105">
        <f>IF(OR(AND(C13&gt;=0,F13&lt;0),AND(C13&lt;0,F13&lt;0)),ROUND(L13/F13*100,1),ROUND(-L13/F13*100,1))</f>
        <v>1</v>
      </c>
      <c r="N13" s="1"/>
      <c r="O13" s="75">
        <f>C13-I13</f>
        <v>-111055</v>
      </c>
      <c r="P13" s="105">
        <f>IF(OR(AND(C13&gt;=0,I13&lt;0),AND(C13&lt;0,I13&lt;0)),ROUND(O13/I13*100,1),ROUND(-O13/I13*100,1))</f>
        <v>25.8</v>
      </c>
      <c r="R13" s="56"/>
      <c r="S13" s="61"/>
    </row>
    <row r="14" spans="1:19" ht="6.75" customHeight="1">
      <c r="A14" s="1"/>
      <c r="B14" s="1"/>
      <c r="C14" s="75"/>
      <c r="D14" s="105"/>
      <c r="E14" s="22"/>
      <c r="F14" s="75"/>
      <c r="G14" s="105"/>
      <c r="H14" s="22"/>
      <c r="I14" s="75"/>
      <c r="J14" s="105"/>
      <c r="K14" s="22"/>
      <c r="L14" s="75"/>
      <c r="M14" s="105"/>
      <c r="N14" s="22"/>
      <c r="O14" s="75"/>
      <c r="P14" s="105"/>
      <c r="R14" s="55"/>
      <c r="S14" s="61"/>
    </row>
    <row r="15" spans="1:19" ht="14">
      <c r="A15" s="31" t="s">
        <v>41</v>
      </c>
      <c r="B15" s="1"/>
      <c r="C15" s="76">
        <f>C11+C13</f>
        <v>699699</v>
      </c>
      <c r="D15" s="90">
        <f>D11+D13</f>
        <v>56.3</v>
      </c>
      <c r="E15" s="1"/>
      <c r="F15" s="76">
        <f>F11+F13</f>
        <v>678941</v>
      </c>
      <c r="G15" s="90">
        <f>SUM(G11:G13)</f>
        <v>55.8</v>
      </c>
      <c r="H15" s="1"/>
      <c r="I15" s="76">
        <f>I11+I13</f>
        <v>485676</v>
      </c>
      <c r="J15" s="90">
        <f>SUM(J11:J13)</f>
        <v>53</v>
      </c>
      <c r="K15" s="30"/>
      <c r="L15" s="76">
        <f>C15-F15</f>
        <v>20758</v>
      </c>
      <c r="M15" s="90">
        <f>IF(OR(AND(C15&gt;=0,F15&lt;0),AND(C15&lt;0,F15&lt;0)),ROUND(-L15/F15*100,1),ROUND(L15/F15*100,1))</f>
        <v>3.1</v>
      </c>
      <c r="N15" s="1"/>
      <c r="O15" s="76">
        <f>C15-I15</f>
        <v>214023</v>
      </c>
      <c r="P15" s="90">
        <f>IF(OR(AND(C15&gt;=0,I15&lt;0),AND(C15&lt;0,I15&lt;0)),ROUND(-O15/I15*100,1),ROUND(O15/I15*100,1))</f>
        <v>44.1</v>
      </c>
      <c r="Q15" s="70"/>
      <c r="R15" s="56"/>
      <c r="S15" s="61"/>
    </row>
    <row r="16" spans="1:19" ht="6.75" customHeight="1">
      <c r="A16" s="1"/>
      <c r="B16" s="1"/>
      <c r="C16" s="75"/>
      <c r="D16" s="105"/>
      <c r="E16" s="22"/>
      <c r="F16" s="75"/>
      <c r="G16" s="105"/>
      <c r="H16" s="22"/>
      <c r="I16" s="75"/>
      <c r="J16" s="105"/>
      <c r="K16" s="22"/>
      <c r="L16" s="75"/>
      <c r="M16" s="105"/>
      <c r="N16" s="22"/>
      <c r="O16" s="75"/>
      <c r="P16" s="105"/>
      <c r="R16" s="55"/>
      <c r="S16" s="61"/>
    </row>
    <row r="17" spans="1:22" ht="14">
      <c r="A17" s="10" t="s">
        <v>57</v>
      </c>
      <c r="B17" s="1"/>
      <c r="C17" s="75"/>
      <c r="D17" s="105"/>
      <c r="E17" s="1"/>
      <c r="F17" s="75"/>
      <c r="G17" s="105"/>
      <c r="H17" s="1"/>
      <c r="I17" s="75"/>
      <c r="J17" s="105"/>
      <c r="K17" s="1"/>
      <c r="L17" s="75"/>
      <c r="M17" s="105"/>
      <c r="N17" s="1"/>
      <c r="O17" s="75"/>
      <c r="P17" s="105"/>
      <c r="R17" s="57"/>
      <c r="S17" s="61"/>
    </row>
    <row r="18" spans="1:22" ht="14">
      <c r="A18" s="13" t="s">
        <v>42</v>
      </c>
      <c r="B18" s="1"/>
      <c r="C18" s="75">
        <v>-76891</v>
      </c>
      <c r="D18" s="105">
        <f>ROUND(C18*100/$C$11,1)</f>
        <v>-6.2</v>
      </c>
      <c r="E18" s="1"/>
      <c r="F18" s="27">
        <v>-66462</v>
      </c>
      <c r="G18" s="105">
        <f>ROUND(F18*100/$F$11,1)+0.1</f>
        <v>-5.4</v>
      </c>
      <c r="H18" s="1"/>
      <c r="I18" s="75">
        <v>-73365</v>
      </c>
      <c r="J18" s="105">
        <f t="shared" ref="J18:J20" si="0">ROUND(I18*100/$I$11,1)</f>
        <v>-8</v>
      </c>
      <c r="K18" s="1"/>
      <c r="L18" s="75">
        <f>C18-F18</f>
        <v>-10429</v>
      </c>
      <c r="M18" s="105">
        <f>IF(OR(AND(C18&gt;=0,F18&lt;0),AND(C18&lt;0,F18&lt;0)),ROUND(L18/F18*100,1),ROUND(-L18/F18*100,1))</f>
        <v>15.7</v>
      </c>
      <c r="N18" s="1"/>
      <c r="O18" s="75">
        <f t="shared" ref="O18:O19" si="1">C18-I18</f>
        <v>-3526</v>
      </c>
      <c r="P18" s="105">
        <f>IF(OR(AND(C18&gt;=0,I18&lt;0),AND(C18&lt;0,I18&lt;0)),ROUND(O18/I18*100,1),ROUND(-O18/I18*100,1))</f>
        <v>4.8</v>
      </c>
      <c r="R18" s="58"/>
      <c r="S18" s="61"/>
      <c r="T18" s="4"/>
      <c r="U18" s="58"/>
      <c r="V18" s="18"/>
    </row>
    <row r="19" spans="1:22" ht="14">
      <c r="A19" s="13" t="s">
        <v>43</v>
      </c>
      <c r="B19" s="1"/>
      <c r="C19" s="75">
        <v>-79646</v>
      </c>
      <c r="D19" s="105">
        <f>ROUND(C19*100/$C$11,1)</f>
        <v>-6.4</v>
      </c>
      <c r="E19" s="1"/>
      <c r="F19" s="27">
        <v>-80632</v>
      </c>
      <c r="G19" s="105">
        <f>ROUND(F19*100/$F$11,1)</f>
        <v>-6.6</v>
      </c>
      <c r="H19" s="1"/>
      <c r="I19" s="75">
        <v>-72109</v>
      </c>
      <c r="J19" s="105">
        <f t="shared" si="0"/>
        <v>-7.9</v>
      </c>
      <c r="K19" s="1"/>
      <c r="L19" s="75">
        <f t="shared" ref="L19:L20" si="2">C19-F19</f>
        <v>986</v>
      </c>
      <c r="M19" s="105">
        <f>IF(OR(AND(C19&gt;=0,F19&lt;0),AND(C19&lt;0,F19&lt;0)),ROUND(L19/F19*100,1),ROUND(-L19/F19*100,1))</f>
        <v>-1.2</v>
      </c>
      <c r="N19" s="1"/>
      <c r="O19" s="75">
        <f t="shared" si="1"/>
        <v>-7537</v>
      </c>
      <c r="P19" s="105">
        <f>IF(OR(AND(C19&gt;=0,I19&lt;0),AND(C19&lt;0,I19&lt;0)),ROUND(O19/I19*100,1),ROUND(-O19/I19*100,1))</f>
        <v>10.5</v>
      </c>
      <c r="R19" s="58"/>
      <c r="S19" s="61"/>
      <c r="T19" s="4"/>
      <c r="U19" s="58"/>
      <c r="V19" s="18"/>
    </row>
    <row r="20" spans="1:22" ht="14">
      <c r="A20" s="13" t="s">
        <v>44</v>
      </c>
      <c r="B20" s="1"/>
      <c r="C20" s="75">
        <v>-236059</v>
      </c>
      <c r="D20" s="105">
        <f>ROUND(C20*100/$C$11,1)</f>
        <v>-19</v>
      </c>
      <c r="E20" s="1"/>
      <c r="F20" s="27">
        <v>-217953</v>
      </c>
      <c r="G20" s="105">
        <f>ROUND(F20*100/$F$11,1)-0.1</f>
        <v>-18</v>
      </c>
      <c r="H20" s="1"/>
      <c r="I20" s="75">
        <v>-218601</v>
      </c>
      <c r="J20" s="105">
        <f t="shared" si="0"/>
        <v>-23.8</v>
      </c>
      <c r="K20" s="30"/>
      <c r="L20" s="75">
        <f t="shared" si="2"/>
        <v>-18106</v>
      </c>
      <c r="M20" s="105">
        <f t="shared" ref="M20:M22" si="3">IF(OR(AND(C20&gt;=0,F20&lt;0),AND(C20&lt;0,F20&lt;0)),ROUND(L20/F20*100,1),ROUND(-L20/F20*100,1))</f>
        <v>8.3000000000000007</v>
      </c>
      <c r="N20" s="1"/>
      <c r="O20" s="75">
        <f>C20-I20</f>
        <v>-17458</v>
      </c>
      <c r="P20" s="105">
        <f>IF(OR(AND(C20&gt;=0,I20&lt;0),AND(C20&lt;0,I20&lt;0)),ROUND(O20/I20*100,1),ROUND(-O20/I20*100,1))</f>
        <v>8</v>
      </c>
      <c r="R20" s="56"/>
      <c r="S20" s="61"/>
      <c r="T20" s="5"/>
      <c r="U20" s="56"/>
      <c r="V20" s="18"/>
    </row>
    <row r="21" spans="1:22" ht="6.75" customHeight="1">
      <c r="A21" s="1"/>
      <c r="B21" s="1"/>
      <c r="C21" s="75"/>
      <c r="D21" s="105"/>
      <c r="E21" s="22"/>
      <c r="F21" s="75"/>
      <c r="G21" s="105"/>
      <c r="H21" s="22"/>
      <c r="I21" s="75"/>
      <c r="J21" s="105"/>
      <c r="K21" s="22"/>
      <c r="L21" s="75"/>
      <c r="M21" s="105"/>
      <c r="N21" s="22"/>
      <c r="O21" s="75"/>
      <c r="P21" s="105"/>
      <c r="R21" s="55"/>
      <c r="S21" s="61"/>
    </row>
    <row r="22" spans="1:22" ht="14">
      <c r="A22" s="10" t="s">
        <v>45</v>
      </c>
      <c r="B22" s="1"/>
      <c r="C22" s="76">
        <f>SUM(C18:C21)</f>
        <v>-392596</v>
      </c>
      <c r="D22" s="90">
        <f>SUM(D18:D20)</f>
        <v>-31.6</v>
      </c>
      <c r="E22" s="1"/>
      <c r="F22" s="76">
        <f>SUM(F18:F21)</f>
        <v>-365047</v>
      </c>
      <c r="G22" s="90">
        <f>SUM(G18:G20)</f>
        <v>-30</v>
      </c>
      <c r="H22" s="1"/>
      <c r="I22" s="76">
        <f>SUM(I18:I21)</f>
        <v>-364075</v>
      </c>
      <c r="J22" s="90">
        <f>SUM(J18:J20)</f>
        <v>-39.700000000000003</v>
      </c>
      <c r="K22" s="30"/>
      <c r="L22" s="76">
        <f>C22-F22</f>
        <v>-27549</v>
      </c>
      <c r="M22" s="90">
        <f t="shared" si="3"/>
        <v>7.5</v>
      </c>
      <c r="N22" s="1"/>
      <c r="O22" s="76">
        <f>C22-I22</f>
        <v>-28521</v>
      </c>
      <c r="P22" s="90">
        <f>IF(OR(AND(C22&gt;=0,I22&lt;0),AND(C22&lt;0,I22&lt;0)),ROUND(O22/I22*100,1),ROUND(-O22/I22*100,1))</f>
        <v>7.8</v>
      </c>
      <c r="Q22" s="70"/>
      <c r="R22" s="56"/>
      <c r="S22" s="61"/>
    </row>
    <row r="23" spans="1:22" ht="6.75" customHeight="1">
      <c r="A23" s="1"/>
      <c r="B23" s="1"/>
      <c r="C23" s="75"/>
      <c r="D23" s="105"/>
      <c r="E23" s="22"/>
      <c r="F23" s="75"/>
      <c r="G23" s="105"/>
      <c r="H23" s="22"/>
      <c r="I23" s="75"/>
      <c r="J23" s="105"/>
      <c r="K23" s="22"/>
      <c r="L23" s="75"/>
      <c r="M23" s="105"/>
      <c r="N23" s="22"/>
      <c r="O23" s="75"/>
      <c r="P23" s="105"/>
      <c r="R23" s="55"/>
      <c r="S23" s="61"/>
    </row>
    <row r="24" spans="1:22" ht="14">
      <c r="A24" s="126" t="s">
        <v>118</v>
      </c>
      <c r="B24" s="1"/>
      <c r="C24" s="75">
        <v>0</v>
      </c>
      <c r="D24" s="105">
        <f>ROUND(C24*100/$C$11,1)</f>
        <v>0</v>
      </c>
      <c r="E24" s="1"/>
      <c r="F24" s="75">
        <v>0</v>
      </c>
      <c r="G24" s="105">
        <f>ROUND(F24*100/$F$11,1)</f>
        <v>0</v>
      </c>
      <c r="H24" s="1"/>
      <c r="I24" s="75">
        <v>-270</v>
      </c>
      <c r="J24" s="105">
        <f t="shared" ref="J24" si="4">ROUND(I24*100/$I$11,1)</f>
        <v>0</v>
      </c>
      <c r="K24" s="30"/>
      <c r="L24" s="75">
        <f>C24-F24</f>
        <v>0</v>
      </c>
      <c r="M24" s="105">
        <v>0</v>
      </c>
      <c r="N24" s="1"/>
      <c r="O24" s="75">
        <f>C24-I24</f>
        <v>270</v>
      </c>
      <c r="P24" s="105" t="s">
        <v>130</v>
      </c>
      <c r="Q24" s="127"/>
    </row>
    <row r="25" spans="1:22" ht="6.75" customHeight="1">
      <c r="A25" s="1"/>
      <c r="B25" s="1"/>
      <c r="C25" s="75"/>
      <c r="D25" s="105"/>
      <c r="E25" s="22"/>
      <c r="F25" s="75"/>
      <c r="G25" s="105"/>
      <c r="H25" s="22"/>
      <c r="I25" s="75"/>
      <c r="J25" s="105"/>
      <c r="K25" s="22"/>
      <c r="L25" s="75"/>
      <c r="M25" s="105"/>
      <c r="N25" s="22"/>
      <c r="O25" s="75"/>
      <c r="P25" s="105"/>
      <c r="R25" s="55"/>
      <c r="S25" s="61"/>
    </row>
    <row r="26" spans="1:22" ht="14">
      <c r="A26" s="31" t="s">
        <v>124</v>
      </c>
      <c r="B26" s="1"/>
      <c r="C26" s="76">
        <f>C15+C22+C24</f>
        <v>307103</v>
      </c>
      <c r="D26" s="90">
        <f>D15+D22</f>
        <v>24.699999999999996</v>
      </c>
      <c r="E26" s="1"/>
      <c r="F26" s="76">
        <f>F15+F22+F24</f>
        <v>313894</v>
      </c>
      <c r="G26" s="90">
        <f>G15+G22</f>
        <v>25.799999999999997</v>
      </c>
      <c r="H26" s="1"/>
      <c r="I26" s="76">
        <f>I15+I22+I24</f>
        <v>121331</v>
      </c>
      <c r="J26" s="90">
        <f>J15+J22</f>
        <v>13.299999999999997</v>
      </c>
      <c r="K26" s="30"/>
      <c r="L26" s="76">
        <f>C26-F26</f>
        <v>-6791</v>
      </c>
      <c r="M26" s="90">
        <f>IF(OR(AND(C26&gt;=0,F26&lt;0),AND(C26&lt;0,F26&lt;0)),ROUND(-L26/F26*100,1),ROUND(L26/F26*100,1))</f>
        <v>-2.2000000000000002</v>
      </c>
      <c r="N26" s="1"/>
      <c r="O26" s="76">
        <f>C26-I26</f>
        <v>185772</v>
      </c>
      <c r="P26" s="90">
        <f>IF(OR(AND(C26&gt;=0,I26&lt;0),AND(C26&lt;0,I26&lt;0)),ROUND(-O26/I26*100,1),ROUND(O26/I26*100,1))</f>
        <v>153.1</v>
      </c>
      <c r="Q26" s="70"/>
      <c r="R26" s="64"/>
      <c r="S26" s="61"/>
    </row>
    <row r="27" spans="1:22" ht="6.75" customHeight="1">
      <c r="A27" s="1"/>
      <c r="B27" s="1"/>
      <c r="C27" s="75"/>
      <c r="D27" s="105"/>
      <c r="E27" s="22"/>
      <c r="F27" s="75"/>
      <c r="G27" s="105"/>
      <c r="H27" s="22"/>
      <c r="I27" s="75"/>
      <c r="J27" s="105"/>
      <c r="K27" s="22"/>
      <c r="L27" s="75"/>
      <c r="M27" s="105"/>
      <c r="N27" s="22"/>
      <c r="O27" s="75"/>
      <c r="P27" s="105"/>
      <c r="R27" s="55"/>
      <c r="S27" s="61"/>
    </row>
    <row r="28" spans="1:22" ht="14">
      <c r="A28" s="10" t="s">
        <v>46</v>
      </c>
      <c r="B28" s="1"/>
      <c r="C28" s="75"/>
      <c r="D28" s="105"/>
      <c r="E28" s="1"/>
      <c r="F28" s="75"/>
      <c r="G28" s="105"/>
      <c r="H28" s="1"/>
      <c r="I28" s="75"/>
      <c r="J28" s="105"/>
      <c r="K28" s="1"/>
      <c r="L28" s="75"/>
      <c r="M28" s="105"/>
      <c r="N28" s="1"/>
      <c r="O28" s="75"/>
      <c r="P28" s="105"/>
      <c r="R28" s="57"/>
      <c r="S28" s="61"/>
    </row>
    <row r="29" spans="1:22" ht="14">
      <c r="A29" s="13" t="s">
        <v>58</v>
      </c>
      <c r="B29" s="1"/>
      <c r="C29" s="75">
        <v>22560</v>
      </c>
      <c r="D29" s="105">
        <f>ROUND(C29*100/$C$11,1)</f>
        <v>1.8</v>
      </c>
      <c r="E29" s="1"/>
      <c r="F29" s="27">
        <v>-67837</v>
      </c>
      <c r="G29" s="105">
        <f>ROUND(F29*100/$F$11,1)+0.2</f>
        <v>-5.3999999999999995</v>
      </c>
      <c r="H29" s="1"/>
      <c r="I29" s="75">
        <v>-3591</v>
      </c>
      <c r="J29" s="105">
        <f t="shared" ref="J29:J31" si="5">ROUND(I29*100/$I$11,1)</f>
        <v>-0.4</v>
      </c>
      <c r="K29" s="1"/>
      <c r="L29" s="75">
        <f t="shared" ref="L29:L32" si="6">C29-F29</f>
        <v>90397</v>
      </c>
      <c r="M29" s="105" t="s">
        <v>130</v>
      </c>
      <c r="N29" s="1"/>
      <c r="O29" s="75">
        <f t="shared" ref="O29:O32" si="7">C29-I29</f>
        <v>26151</v>
      </c>
      <c r="P29" s="105" t="s">
        <v>130</v>
      </c>
      <c r="Q29" s="70"/>
      <c r="R29" s="65"/>
      <c r="S29" s="61"/>
    </row>
    <row r="30" spans="1:22" ht="14">
      <c r="A30" s="13" t="s">
        <v>47</v>
      </c>
      <c r="B30" s="1"/>
      <c r="C30" s="75">
        <v>-187</v>
      </c>
      <c r="D30" s="105">
        <f>ROUND(C30*100/$C$11,1)</f>
        <v>0</v>
      </c>
      <c r="E30" s="1"/>
      <c r="F30" s="27">
        <v>-215</v>
      </c>
      <c r="G30" s="89">
        <f>IF(ROUND(F30*100/$F$11,1)=0,0,ROUND(F30*100/$F$11,1))</f>
        <v>0</v>
      </c>
      <c r="H30" s="1"/>
      <c r="I30" s="75">
        <v>-264</v>
      </c>
      <c r="J30" s="89">
        <f>IF(ROUND(I30*100/$I$11,1)=0,0,ROUND(I30*100/$I$11,1))</f>
        <v>0</v>
      </c>
      <c r="K30" s="1"/>
      <c r="L30" s="75">
        <f t="shared" si="6"/>
        <v>28</v>
      </c>
      <c r="M30" s="105">
        <f>IF(OR(AND(C30&gt;=0,F30&lt;0),AND(C30&lt;0,F30&lt;0)),ROUND(L30/F30*100,1),ROUND(-L30/F30*100,1))</f>
        <v>-13</v>
      </c>
      <c r="N30" s="1"/>
      <c r="O30" s="75">
        <f>C30-I30</f>
        <v>77</v>
      </c>
      <c r="P30" s="105">
        <f>IF(OR(AND(C30&gt;=0,I30&lt;0),AND(C30&lt;0,I30&lt;0)),ROUND(O30/I30*100,1),ROUND(-O30/I30*100,1))</f>
        <v>-29.2</v>
      </c>
      <c r="R30" s="65"/>
      <c r="S30" s="61"/>
    </row>
    <row r="31" spans="1:22" ht="14">
      <c r="A31" s="13" t="s">
        <v>48</v>
      </c>
      <c r="B31" s="11"/>
      <c r="C31" s="75">
        <v>8717</v>
      </c>
      <c r="D31" s="105">
        <f>ROUND(C31*100/$C$11,1)</f>
        <v>0.7</v>
      </c>
      <c r="E31" s="1"/>
      <c r="F31" s="27">
        <v>13254</v>
      </c>
      <c r="G31" s="105">
        <f>ROUND(F31*100/$F$11,1)-0.2</f>
        <v>0.90000000000000013</v>
      </c>
      <c r="H31" s="1"/>
      <c r="I31" s="75">
        <v>5627</v>
      </c>
      <c r="J31" s="105">
        <f t="shared" si="5"/>
        <v>0.6</v>
      </c>
      <c r="K31" s="1"/>
      <c r="L31" s="75">
        <f t="shared" si="6"/>
        <v>-4537</v>
      </c>
      <c r="M31" s="105">
        <f t="shared" ref="M31:M32" si="8">IF(OR(AND(C31&gt;=0,F31&lt;0),AND(C31&lt;0,F31&lt;0)),ROUND(-L31/F31*100,1),ROUND(L31/F31*100,1))</f>
        <v>-34.200000000000003</v>
      </c>
      <c r="N31" s="1"/>
      <c r="O31" s="75">
        <f t="shared" si="7"/>
        <v>3090</v>
      </c>
      <c r="P31" s="105">
        <f>IF(OR(AND(C31&gt;=0,I31&lt;0),AND(C31&lt;0,I31&lt;0)),ROUND(-O31/I31*100,1),ROUND(O31/I31*100,1))</f>
        <v>54.9</v>
      </c>
      <c r="Q31" s="70"/>
      <c r="R31" s="65"/>
      <c r="S31" s="61"/>
    </row>
    <row r="32" spans="1:22" ht="14">
      <c r="A32" s="13" t="s">
        <v>59</v>
      </c>
      <c r="B32" s="1"/>
      <c r="C32" s="75">
        <v>1498</v>
      </c>
      <c r="D32" s="105">
        <f>ROUND(C32*100/$C$11,1)</f>
        <v>0.1</v>
      </c>
      <c r="E32" s="1"/>
      <c r="F32" s="27">
        <v>2717</v>
      </c>
      <c r="G32" s="105">
        <f>ROUND(F32*100/$F$11,1)</f>
        <v>0.2</v>
      </c>
      <c r="H32" s="1"/>
      <c r="I32" s="75">
        <v>1133</v>
      </c>
      <c r="J32" s="105">
        <f>ROUND(I32*100/$I$11,1)</f>
        <v>0.1</v>
      </c>
      <c r="K32" s="30"/>
      <c r="L32" s="75">
        <f t="shared" si="6"/>
        <v>-1219</v>
      </c>
      <c r="M32" s="105">
        <f t="shared" si="8"/>
        <v>-44.9</v>
      </c>
      <c r="N32" s="1"/>
      <c r="O32" s="75">
        <f t="shared" si="7"/>
        <v>365</v>
      </c>
      <c r="P32" s="105">
        <f>IF(OR(AND(C32&gt;=0,I32&lt;0),AND(C32&lt;0,I32&lt;0)),ROUND(-O32/I32*100,1),ROUND(O32/I32*100,1))</f>
        <v>32.200000000000003</v>
      </c>
      <c r="Q32" s="70"/>
      <c r="R32" s="65"/>
      <c r="S32" s="61"/>
    </row>
    <row r="33" spans="1:19" ht="6.75" customHeight="1">
      <c r="A33" s="1"/>
      <c r="B33" s="1"/>
      <c r="C33" s="75"/>
      <c r="D33" s="105"/>
      <c r="E33" s="22"/>
      <c r="F33" s="75"/>
      <c r="G33" s="105"/>
      <c r="H33" s="22"/>
      <c r="I33" s="75"/>
      <c r="J33" s="105"/>
      <c r="K33" s="22"/>
      <c r="L33" s="75"/>
      <c r="M33" s="105"/>
      <c r="N33" s="22"/>
      <c r="O33" s="75"/>
      <c r="P33" s="105"/>
      <c r="R33" s="55"/>
      <c r="S33" s="61"/>
    </row>
    <row r="34" spans="1:19" ht="14">
      <c r="A34" s="31" t="s">
        <v>49</v>
      </c>
      <c r="B34" s="1"/>
      <c r="C34" s="76">
        <f>SUM(C29:C33)</f>
        <v>32588</v>
      </c>
      <c r="D34" s="90">
        <f>SUM(D29:D33)</f>
        <v>2.6</v>
      </c>
      <c r="E34" s="1"/>
      <c r="F34" s="76">
        <f>SUM(F29:F33)</f>
        <v>-52081</v>
      </c>
      <c r="G34" s="90">
        <f>SUM(G29:G33)</f>
        <v>-4.2999999999999989</v>
      </c>
      <c r="H34" s="1"/>
      <c r="I34" s="76">
        <f>SUM(I29:I33)</f>
        <v>2905</v>
      </c>
      <c r="J34" s="90">
        <f>SUM(J29:J33)</f>
        <v>0.29999999999999993</v>
      </c>
      <c r="K34" s="30"/>
      <c r="L34" s="76">
        <f>C34-F34</f>
        <v>84669</v>
      </c>
      <c r="M34" s="90" t="s">
        <v>130</v>
      </c>
      <c r="N34" s="1"/>
      <c r="O34" s="76">
        <f>C34-I34</f>
        <v>29683</v>
      </c>
      <c r="P34" s="90">
        <f>IF(OR(AND(C34&gt;=0,I34&lt;0),AND(C34&lt;0,I34&lt;0)),ROUND(-O34/I34*100,1),ROUND(O34/I34*100,1))</f>
        <v>1021.8</v>
      </c>
      <c r="Q34" s="70"/>
      <c r="R34" s="64"/>
      <c r="S34" s="61"/>
    </row>
    <row r="35" spans="1:19" ht="6.75" customHeight="1">
      <c r="A35" s="1"/>
      <c r="B35" s="1"/>
      <c r="C35" s="75"/>
      <c r="D35" s="105"/>
      <c r="E35" s="22"/>
      <c r="F35" s="75"/>
      <c r="G35" s="105"/>
      <c r="H35" s="22"/>
      <c r="I35" s="75"/>
      <c r="J35" s="105"/>
      <c r="K35" s="22"/>
      <c r="L35" s="75"/>
      <c r="M35" s="105"/>
      <c r="N35" s="22"/>
      <c r="O35" s="75"/>
      <c r="P35" s="105"/>
      <c r="R35" s="55"/>
      <c r="S35" s="61"/>
    </row>
    <row r="36" spans="1:19" ht="14">
      <c r="A36" s="10" t="s">
        <v>125</v>
      </c>
      <c r="B36" s="1"/>
      <c r="C36" s="76">
        <f>C26+C34</f>
        <v>339691</v>
      </c>
      <c r="D36" s="90">
        <f>D26+D34</f>
        <v>27.299999999999997</v>
      </c>
      <c r="E36" s="1"/>
      <c r="F36" s="76">
        <f>F26+F34</f>
        <v>261813</v>
      </c>
      <c r="G36" s="90">
        <f>G26+G34</f>
        <v>21.5</v>
      </c>
      <c r="H36" s="1"/>
      <c r="I36" s="76">
        <f>I26+I34</f>
        <v>124236</v>
      </c>
      <c r="J36" s="90">
        <f>J26+J34</f>
        <v>13.599999999999998</v>
      </c>
      <c r="K36" s="1"/>
      <c r="L36" s="76">
        <f>C36-F36</f>
        <v>77878</v>
      </c>
      <c r="M36" s="90">
        <f>IF(OR(AND(C36&gt;=0,F36&lt;0),AND(C36&lt;0,F36&lt;0)),ROUND(-L36/F36*100,1),ROUND(L36/F36*100,1))</f>
        <v>29.7</v>
      </c>
      <c r="N36" s="1"/>
      <c r="O36" s="76">
        <f>C36-I36</f>
        <v>215455</v>
      </c>
      <c r="P36" s="90">
        <f>IF(OR(AND(C36&gt;=0,I36&lt;0),AND(C36&lt;0,I36&lt;0)),ROUND(-O36/I36*100,1),ROUND(O36/I36*100,1))</f>
        <v>173.4</v>
      </c>
      <c r="Q36" s="70"/>
      <c r="R36" s="64"/>
      <c r="S36" s="61"/>
    </row>
    <row r="37" spans="1:19" ht="6.75" customHeight="1">
      <c r="A37" s="1"/>
      <c r="B37" s="1"/>
      <c r="C37" s="75"/>
      <c r="D37" s="105"/>
      <c r="E37" s="22"/>
      <c r="F37" s="75"/>
      <c r="G37" s="105"/>
      <c r="H37" s="22"/>
      <c r="I37" s="75"/>
      <c r="J37" s="105"/>
      <c r="K37" s="22"/>
      <c r="L37" s="75"/>
      <c r="M37" s="105"/>
      <c r="N37" s="22"/>
      <c r="O37" s="75"/>
      <c r="P37" s="105"/>
      <c r="R37" s="55"/>
      <c r="S37" s="61"/>
    </row>
    <row r="38" spans="1:19" ht="14">
      <c r="A38" s="10" t="s">
        <v>126</v>
      </c>
      <c r="B38" s="1"/>
      <c r="C38" s="80">
        <v>-67547</v>
      </c>
      <c r="D38" s="105">
        <f>ROUND(C38*100/$C$11,1)</f>
        <v>-5.4</v>
      </c>
      <c r="E38" s="1"/>
      <c r="F38" s="51">
        <v>-48694</v>
      </c>
      <c r="G38" s="105">
        <f>ROUND(F38*100/$F$11,1)</f>
        <v>-4</v>
      </c>
      <c r="H38" s="1"/>
      <c r="I38" s="80">
        <v>-25605</v>
      </c>
      <c r="J38" s="105">
        <f>ROUND(I38*100/$I$11,1)</f>
        <v>-2.8</v>
      </c>
      <c r="K38" s="30"/>
      <c r="L38" s="75">
        <f>C38-F38</f>
        <v>-18853</v>
      </c>
      <c r="M38" s="105">
        <f>IF(OR(AND(C38&gt;=0,F38&lt;0),AND(C38&lt;0,F38&lt;0)),ROUND(L38/F38*100,1),ROUND(-L38/F38*100,1))</f>
        <v>38.700000000000003</v>
      </c>
      <c r="N38" s="1"/>
      <c r="O38" s="75">
        <f>C38-I38</f>
        <v>-41942</v>
      </c>
      <c r="P38" s="105">
        <f>IF(OR(AND(C38&gt;=0,I38&lt;0),AND(C38&lt;0,I38&lt;0)),ROUND(O38/I38*100,1),ROUND(-O38/I38*100,1))</f>
        <v>163.80000000000001</v>
      </c>
      <c r="Q38" s="70"/>
      <c r="R38" s="56"/>
      <c r="S38" s="61"/>
    </row>
    <row r="39" spans="1:19" ht="6.75" customHeight="1">
      <c r="A39" s="1"/>
      <c r="B39" s="1"/>
      <c r="C39" s="75"/>
      <c r="D39" s="105"/>
      <c r="E39" s="22"/>
      <c r="F39" s="75"/>
      <c r="G39" s="105"/>
      <c r="H39" s="22"/>
      <c r="I39" s="75"/>
      <c r="J39" s="105"/>
      <c r="K39" s="22"/>
      <c r="L39" s="75"/>
      <c r="M39" s="105"/>
      <c r="N39" s="22"/>
      <c r="O39" s="75"/>
      <c r="P39" s="105"/>
      <c r="R39" s="55"/>
      <c r="S39" s="61"/>
    </row>
    <row r="40" spans="1:19" ht="14">
      <c r="A40" s="31" t="s">
        <v>127</v>
      </c>
      <c r="B40" s="1"/>
      <c r="C40" s="76">
        <f>C36+C38</f>
        <v>272144</v>
      </c>
      <c r="D40" s="90">
        <f>ROUND(D36+D38,1)</f>
        <v>21.9</v>
      </c>
      <c r="E40" s="1"/>
      <c r="F40" s="76">
        <f>F36+F38</f>
        <v>213119</v>
      </c>
      <c r="G40" s="90">
        <f>SUM(G36:G39)</f>
        <v>17.5</v>
      </c>
      <c r="H40" s="1"/>
      <c r="I40" s="76">
        <f>I36+I38</f>
        <v>98631</v>
      </c>
      <c r="J40" s="90">
        <f>SUM(J35:J39)</f>
        <v>10.799999999999997</v>
      </c>
      <c r="K40" s="30"/>
      <c r="L40" s="76">
        <f>C40-F40</f>
        <v>59025</v>
      </c>
      <c r="M40" s="90">
        <f>IF(OR(AND(C40&gt;=0,F40&lt;0),AND(C40&lt;0,F40&lt;0)),ROUND(-L40/F40*100,1),ROUND(L40/F40*100,1))</f>
        <v>27.7</v>
      </c>
      <c r="N40" s="1"/>
      <c r="O40" s="76">
        <f>C40-I40</f>
        <v>173513</v>
      </c>
      <c r="P40" s="90">
        <f>IF(OR(AND(C40&gt;=0,I40&lt;0),AND(C40&lt;0,I40&lt;0)),ROUND(-O40/I40*100,1),ROUND(O40/I40*100,1))</f>
        <v>175.9</v>
      </c>
      <c r="Q40" s="70"/>
      <c r="R40" s="64"/>
      <c r="S40" s="61"/>
    </row>
    <row r="41" spans="1:19" ht="6.75" customHeight="1">
      <c r="A41" s="1"/>
      <c r="B41" s="1"/>
      <c r="C41" s="75"/>
      <c r="D41" s="105"/>
      <c r="E41" s="22"/>
      <c r="F41" s="75"/>
      <c r="G41" s="105"/>
      <c r="H41" s="22"/>
      <c r="I41" s="75"/>
      <c r="J41" s="105"/>
      <c r="K41" s="22"/>
      <c r="L41" s="75"/>
      <c r="M41" s="105"/>
      <c r="N41" s="22"/>
      <c r="O41" s="75"/>
      <c r="P41" s="105"/>
      <c r="R41" s="55"/>
      <c r="S41" s="61"/>
    </row>
    <row r="42" spans="1:19" ht="14">
      <c r="A42" s="10" t="s">
        <v>105</v>
      </c>
      <c r="B42" s="1"/>
      <c r="C42" s="75"/>
      <c r="D42" s="105"/>
      <c r="E42" s="1"/>
      <c r="F42" s="75"/>
      <c r="G42" s="105"/>
      <c r="H42" s="1"/>
      <c r="I42" s="75"/>
      <c r="J42" s="105"/>
      <c r="K42" s="1"/>
      <c r="L42" s="75"/>
      <c r="M42" s="105"/>
      <c r="N42" s="1"/>
      <c r="O42" s="75"/>
      <c r="P42" s="105"/>
      <c r="R42" s="57"/>
      <c r="S42" s="61"/>
    </row>
    <row r="43" spans="1:19" ht="14">
      <c r="A43" s="10" t="s">
        <v>50</v>
      </c>
      <c r="B43" s="1"/>
      <c r="C43" s="75"/>
      <c r="D43" s="105"/>
      <c r="E43" s="1"/>
      <c r="F43" s="75"/>
      <c r="G43" s="105"/>
      <c r="H43" s="1"/>
      <c r="I43" s="75"/>
      <c r="J43" s="105"/>
      <c r="K43" s="1"/>
      <c r="L43" s="75"/>
      <c r="M43" s="105"/>
      <c r="N43" s="1"/>
      <c r="O43" s="75"/>
      <c r="P43" s="105"/>
      <c r="R43" s="57"/>
      <c r="S43" s="61"/>
    </row>
    <row r="44" spans="1:19" ht="28">
      <c r="A44" s="35" t="s">
        <v>90</v>
      </c>
      <c r="B44" s="1"/>
      <c r="C44" s="75">
        <v>10619</v>
      </c>
      <c r="D44" s="105">
        <f>ROUND(C44*100/$C$11,1)</f>
        <v>0.9</v>
      </c>
      <c r="E44" s="1"/>
      <c r="F44" s="27">
        <v>-32471</v>
      </c>
      <c r="G44" s="105">
        <f>ROUND(F44*100/$F$11,1)</f>
        <v>-2.7</v>
      </c>
      <c r="H44" s="1"/>
      <c r="I44" s="75">
        <v>-3702</v>
      </c>
      <c r="J44" s="89">
        <f>ROUND(I44*100/$I$11,1)-0.1</f>
        <v>-0.5</v>
      </c>
      <c r="K44" s="30"/>
      <c r="L44" s="75">
        <f>C44-F44</f>
        <v>43090</v>
      </c>
      <c r="M44" s="105" t="s">
        <v>130</v>
      </c>
      <c r="N44" s="1"/>
      <c r="O44" s="75">
        <f>C44-I44</f>
        <v>14321</v>
      </c>
      <c r="P44" s="117" t="s">
        <v>130</v>
      </c>
      <c r="R44" s="122"/>
      <c r="S44" s="123"/>
    </row>
    <row r="45" spans="1:19" ht="6.75" customHeight="1">
      <c r="A45" s="1"/>
      <c r="B45" s="1"/>
      <c r="C45" s="75"/>
      <c r="D45" s="105"/>
      <c r="E45" s="22"/>
      <c r="F45" s="75"/>
      <c r="G45" s="105"/>
      <c r="H45" s="22"/>
      <c r="I45" s="75"/>
      <c r="J45" s="105"/>
      <c r="K45" s="22"/>
      <c r="L45" s="75"/>
      <c r="M45" s="105"/>
      <c r="N45" s="22"/>
      <c r="O45" s="75"/>
      <c r="P45" s="105"/>
      <c r="R45" s="55"/>
      <c r="S45" s="61"/>
    </row>
    <row r="46" spans="1:19" ht="14.5" thickBot="1">
      <c r="A46" s="31" t="s">
        <v>128</v>
      </c>
      <c r="B46" s="1"/>
      <c r="C46" s="101">
        <f>C40+C44</f>
        <v>282763</v>
      </c>
      <c r="D46" s="106">
        <f>ROUND(C46*100/$C$11,1)</f>
        <v>22.8</v>
      </c>
      <c r="E46" s="1"/>
      <c r="F46" s="101">
        <f>F40+F44</f>
        <v>180648</v>
      </c>
      <c r="G46" s="106">
        <f>ROUND(F46*100/$F$11,1)</f>
        <v>14.9</v>
      </c>
      <c r="H46" s="1"/>
      <c r="I46" s="101">
        <f>I40+I44</f>
        <v>94929</v>
      </c>
      <c r="J46" s="106">
        <f>ROUND(I46*100/$I$11,1)</f>
        <v>10.4</v>
      </c>
      <c r="K46" s="38"/>
      <c r="L46" s="101">
        <f>C46-F46</f>
        <v>102115</v>
      </c>
      <c r="M46" s="106">
        <f>IF(OR(AND(C46&gt;=0,F46&lt;0),AND(C46&lt;0,F46&lt;0)),ROUND(-L46/F46*100,1),ROUND(L46/F46*100,1))</f>
        <v>56.5</v>
      </c>
      <c r="N46" s="1"/>
      <c r="O46" s="101">
        <f>C46-I46</f>
        <v>187834</v>
      </c>
      <c r="P46" s="106">
        <f>IF(OR(AND(C46&gt;=0,I46&lt;0),AND(C46&lt;0,I46&lt;0)),ROUND(-O46/I46*100,1),ROUND(O46/I46*100,1))</f>
        <v>197.9</v>
      </c>
      <c r="R46" s="59"/>
      <c r="S46" s="61"/>
    </row>
    <row r="47" spans="1:19" ht="6.75" customHeight="1" thickTop="1">
      <c r="A47" s="1"/>
      <c r="B47" s="1"/>
      <c r="C47" s="75"/>
      <c r="D47" s="105"/>
      <c r="E47" s="22"/>
      <c r="F47" s="75"/>
      <c r="G47" s="105"/>
      <c r="H47" s="22"/>
      <c r="I47" s="75"/>
      <c r="J47" s="105"/>
      <c r="K47" s="22"/>
      <c r="L47" s="75"/>
      <c r="M47" s="105"/>
      <c r="N47" s="22"/>
      <c r="O47" s="75"/>
      <c r="P47" s="105"/>
      <c r="R47" s="55"/>
      <c r="S47" s="61"/>
    </row>
    <row r="48" spans="1:19" ht="14">
      <c r="A48" s="10" t="s">
        <v>104</v>
      </c>
      <c r="B48" s="1"/>
      <c r="C48" s="75"/>
      <c r="D48" s="105"/>
      <c r="E48" s="1"/>
      <c r="F48" s="75"/>
      <c r="G48" s="105"/>
      <c r="H48" s="1"/>
      <c r="I48" s="75"/>
      <c r="J48" s="105"/>
      <c r="K48" s="1"/>
      <c r="L48" s="75"/>
      <c r="M48" s="105"/>
      <c r="N48" s="1"/>
      <c r="O48" s="75"/>
      <c r="P48" s="105"/>
      <c r="R48" s="57"/>
      <c r="S48" s="61"/>
    </row>
    <row r="49" spans="1:19" ht="14">
      <c r="A49" s="31" t="s">
        <v>51</v>
      </c>
      <c r="B49" s="1"/>
      <c r="C49" s="75">
        <v>275599</v>
      </c>
      <c r="D49" s="105">
        <f>ROUND(C49*100/$C$11,1)</f>
        <v>22.2</v>
      </c>
      <c r="E49" s="1"/>
      <c r="F49" s="27">
        <v>215613</v>
      </c>
      <c r="G49" s="105">
        <f>ROUND(F49*100/$F$11,1)</f>
        <v>17.7</v>
      </c>
      <c r="H49" s="1"/>
      <c r="I49" s="75">
        <v>106690</v>
      </c>
      <c r="J49" s="105">
        <f t="shared" ref="J49" si="9">ROUND(I49*100/$I$11,1)</f>
        <v>11.6</v>
      </c>
      <c r="K49" s="1"/>
      <c r="L49" s="75">
        <f>C49-F49</f>
        <v>59986</v>
      </c>
      <c r="M49" s="105">
        <f>IF(OR(AND(C49&gt;=0,F49&lt;0),AND(C49&lt;0,F49&lt;0)),ROUND(-L49/F49*100,1),ROUND(L49/F49*100,1))</f>
        <v>27.8</v>
      </c>
      <c r="N49" s="1"/>
      <c r="O49" s="75">
        <f>C49-I49</f>
        <v>168909</v>
      </c>
      <c r="P49" s="105">
        <f>IF(OR(AND(C49&gt;=0,I49&lt;0),AND(C49&lt;0,I49&lt;0)),ROUND(-O49/I49*100,1),ROUND(O49/I49*100,1))</f>
        <v>158.30000000000001</v>
      </c>
      <c r="R49" s="122"/>
      <c r="S49" s="61"/>
    </row>
    <row r="50" spans="1:19" ht="14">
      <c r="A50" s="31" t="s">
        <v>52</v>
      </c>
      <c r="B50" s="1"/>
      <c r="C50" s="75">
        <v>-3455</v>
      </c>
      <c r="D50" s="105">
        <f>ROUND(C50*100/$C$11,1)</f>
        <v>-0.3</v>
      </c>
      <c r="E50" s="1"/>
      <c r="F50" s="27">
        <v>-2494</v>
      </c>
      <c r="G50" s="105">
        <f>ROUND(F50*100/$F$11,1)</f>
        <v>-0.2</v>
      </c>
      <c r="H50" s="1"/>
      <c r="I50" s="75">
        <v>-8059</v>
      </c>
      <c r="J50" s="105">
        <f>IF(ROUND(I50*100/$I$11,1)=0,0,ROUND(I50*100/$I$11,1))+0.1</f>
        <v>-0.8</v>
      </c>
      <c r="K50" s="30"/>
      <c r="L50" s="75">
        <f>C50-F50</f>
        <v>-961</v>
      </c>
      <c r="M50" s="105">
        <f>IF(OR(AND(C50&gt;=0,F50&lt;0),AND(C50&lt;0,F50&lt;0)),ROUND(L50/F50*100,1),ROUND(-L50/F50*100,1))</f>
        <v>38.5</v>
      </c>
      <c r="N50" s="1"/>
      <c r="O50" s="75">
        <f>C50-I50</f>
        <v>4604</v>
      </c>
      <c r="P50" s="124">
        <f>IF(OR(AND(C50&gt;=0,I50&lt;0),AND(C50&lt;0,I50&lt;0)),ROUND(O50/I50*100,1),ROUND(-O50/I50*100,1))</f>
        <v>-57.1</v>
      </c>
      <c r="R50" s="122"/>
      <c r="S50" s="61"/>
    </row>
    <row r="51" spans="1:19" ht="6.75" customHeight="1">
      <c r="A51" s="1"/>
      <c r="B51" s="1"/>
      <c r="C51" s="75"/>
      <c r="D51" s="105"/>
      <c r="E51" s="22"/>
      <c r="F51" s="75"/>
      <c r="G51" s="105"/>
      <c r="H51" s="22"/>
      <c r="I51" s="75"/>
      <c r="J51" s="105"/>
      <c r="K51" s="22"/>
      <c r="L51" s="75"/>
      <c r="M51" s="105"/>
      <c r="N51" s="22"/>
      <c r="O51" s="75"/>
      <c r="P51" s="124"/>
      <c r="R51" s="55"/>
      <c r="S51" s="61"/>
    </row>
    <row r="52" spans="1:19" ht="14.5" thickBot="1">
      <c r="A52" s="10"/>
      <c r="B52" s="1"/>
      <c r="C52" s="101">
        <f>SUM(C49:C51)</f>
        <v>272144</v>
      </c>
      <c r="D52" s="106">
        <f>D49+D50</f>
        <v>21.9</v>
      </c>
      <c r="E52" s="1"/>
      <c r="F52" s="101">
        <f>SUM(F49:F51)</f>
        <v>213119</v>
      </c>
      <c r="G52" s="106">
        <f>SUM(G49:G51)</f>
        <v>17.5</v>
      </c>
      <c r="H52" s="1"/>
      <c r="I52" s="101">
        <f>SUM(I49:I51)</f>
        <v>98631</v>
      </c>
      <c r="J52" s="106">
        <f>SUM(J49:J51)</f>
        <v>10.799999999999999</v>
      </c>
      <c r="K52" s="38"/>
      <c r="L52" s="101">
        <f>C52-F52</f>
        <v>59025</v>
      </c>
      <c r="M52" s="106">
        <f>IF(OR(AND(C52&gt;=0,F52&lt;0),AND(C52&lt;0,F52&lt;0)),ROUND(-L52/F52*100,1),ROUND(L52/F52*100,1))</f>
        <v>27.7</v>
      </c>
      <c r="N52" s="1"/>
      <c r="O52" s="101">
        <f>C52-I52</f>
        <v>173513</v>
      </c>
      <c r="P52" s="106">
        <f>IF(OR(AND(C52&gt;=0,I52&lt;0),AND(C52&lt;0,I52&lt;0)),ROUND(-O52/I52*100,1),ROUND(O52/I52*100,1))</f>
        <v>175.9</v>
      </c>
      <c r="R52" s="64"/>
      <c r="S52" s="61"/>
    </row>
    <row r="53" spans="1:19" ht="6.75" customHeight="1" thickTop="1">
      <c r="A53" s="1"/>
      <c r="B53" s="1"/>
      <c r="C53" s="75"/>
      <c r="D53" s="89"/>
      <c r="E53" s="22"/>
      <c r="F53" s="75"/>
      <c r="G53" s="89"/>
      <c r="H53" s="22"/>
      <c r="I53" s="75"/>
      <c r="J53" s="89"/>
      <c r="K53" s="22"/>
      <c r="L53" s="75"/>
      <c r="M53" s="89"/>
      <c r="N53" s="22"/>
      <c r="O53" s="75"/>
      <c r="P53" s="89"/>
      <c r="S53" s="61"/>
    </row>
    <row r="54" spans="1:19" ht="14">
      <c r="A54" s="10" t="s">
        <v>99</v>
      </c>
      <c r="B54" s="1"/>
      <c r="C54" s="75"/>
      <c r="D54" s="89"/>
      <c r="E54" s="1"/>
      <c r="F54" s="75"/>
      <c r="G54" s="89"/>
      <c r="H54" s="1"/>
      <c r="I54" s="75"/>
      <c r="J54" s="89"/>
      <c r="K54" s="1"/>
      <c r="L54" s="75"/>
      <c r="M54" s="89"/>
      <c r="N54" s="1"/>
      <c r="O54" s="75"/>
      <c r="P54" s="89"/>
      <c r="S54" s="61"/>
    </row>
    <row r="55" spans="1:19" ht="14.5" thickBot="1">
      <c r="A55" s="10" t="s">
        <v>53</v>
      </c>
      <c r="B55" s="1"/>
      <c r="C55" s="110">
        <v>8.41</v>
      </c>
      <c r="D55" s="89"/>
      <c r="E55" s="111"/>
      <c r="F55" s="41">
        <v>6.57</v>
      </c>
      <c r="G55" s="109"/>
      <c r="H55" s="111"/>
      <c r="I55" s="110">
        <v>3.25</v>
      </c>
      <c r="J55" s="89"/>
      <c r="K55" s="1"/>
      <c r="L55" s="110">
        <f>C55-F55</f>
        <v>1.8399999999999999</v>
      </c>
      <c r="M55" s="91">
        <f>IF(OR(AND(C55&gt;=0,F55&lt;0),AND(C55&lt;0,F55&lt;0)),ROUND(-L55/F55*100,1),ROUND(L55/F55*100,1))</f>
        <v>28</v>
      </c>
      <c r="N55" s="42"/>
      <c r="O55" s="110">
        <f>C55-I55</f>
        <v>5.16</v>
      </c>
      <c r="P55" s="91">
        <f>IF(OR(AND(C55&gt;=0,I55&lt;0),AND(C55&lt;0,I55&lt;0)),ROUND(-O55/I55*100,1),ROUND(O55/I55*100,1))</f>
        <v>158.80000000000001</v>
      </c>
      <c r="R55" s="60"/>
      <c r="S55" s="61"/>
    </row>
    <row r="56" spans="1:19" ht="15" thickTop="1" thickBot="1">
      <c r="A56" s="10" t="s">
        <v>54</v>
      </c>
      <c r="B56" s="1"/>
      <c r="C56" s="110">
        <v>8.4</v>
      </c>
      <c r="D56" s="89"/>
      <c r="E56" s="111"/>
      <c r="F56" s="41">
        <v>6.55</v>
      </c>
      <c r="G56" s="109"/>
      <c r="H56" s="111"/>
      <c r="I56" s="110">
        <v>3.25</v>
      </c>
      <c r="J56" s="89"/>
      <c r="K56" s="1"/>
      <c r="L56" s="110">
        <f>C56-F56</f>
        <v>1.8500000000000005</v>
      </c>
      <c r="M56" s="91">
        <f>IF(OR(AND(C56&gt;=0,F56&lt;0),AND(C56&lt;0,F56&lt;0)),ROUND(-L56/F56*100,1),ROUND(L56/F56*100,1))</f>
        <v>28.2</v>
      </c>
      <c r="N56" s="42"/>
      <c r="O56" s="110">
        <f>C56-I56</f>
        <v>5.15</v>
      </c>
      <c r="P56" s="91">
        <f>IF(OR(AND(C56&gt;=0,I56&lt;0),AND(C56&lt;0,I56&lt;0)),ROUND(-O56/I56*100,1),ROUND(O56/I56*100,1))</f>
        <v>158.5</v>
      </c>
      <c r="R56" s="60"/>
      <c r="S56" s="61"/>
    </row>
    <row r="57" spans="1:19" ht="28.5" thickTop="1">
      <c r="A57" s="43" t="s">
        <v>82</v>
      </c>
      <c r="B57" s="1"/>
      <c r="C57" s="102">
        <v>32841</v>
      </c>
      <c r="D57" s="105"/>
      <c r="E57" s="44"/>
      <c r="F57" s="129">
        <v>32861</v>
      </c>
      <c r="G57" s="105"/>
      <c r="H57" s="44"/>
      <c r="I57" s="102">
        <v>32827</v>
      </c>
      <c r="J57" s="103"/>
      <c r="K57" s="22"/>
      <c r="L57" s="84"/>
      <c r="M57" s="103"/>
      <c r="N57" s="22"/>
      <c r="O57" s="84"/>
      <c r="P57" s="103"/>
    </row>
    <row r="58" spans="1:19" ht="14">
      <c r="A58" s="1"/>
      <c r="B58" s="1"/>
      <c r="C58" s="98"/>
      <c r="D58" s="103"/>
      <c r="E58" s="22"/>
      <c r="F58" s="98"/>
      <c r="G58" s="103"/>
      <c r="H58" s="22"/>
      <c r="I58" s="98"/>
      <c r="J58" s="103"/>
      <c r="K58" s="22"/>
      <c r="L58" s="98"/>
      <c r="M58" s="103"/>
      <c r="N58" s="22"/>
      <c r="O58" s="98"/>
      <c r="P58" s="103"/>
    </row>
    <row r="59" spans="1:19" ht="14">
      <c r="A59" s="1"/>
      <c r="B59" s="1"/>
      <c r="C59" s="108"/>
      <c r="D59" s="103" t="str">
        <f>IF(D40=D52," ","ERROR")</f>
        <v xml:space="preserve"> </v>
      </c>
      <c r="E59" s="22"/>
      <c r="F59" s="98" t="str">
        <f>IF(F40=F52," ","ERROR")</f>
        <v xml:space="preserve"> </v>
      </c>
      <c r="G59" s="103" t="str">
        <f>IF(G40=G52," ","ERROR")</f>
        <v xml:space="preserve"> </v>
      </c>
      <c r="H59" s="22"/>
      <c r="I59" s="98" t="str">
        <f>IF(I40=I52," ","ERROR")</f>
        <v xml:space="preserve"> </v>
      </c>
      <c r="J59" s="103" t="str">
        <f>IF(J40=J52," ","ERROR")</f>
        <v xml:space="preserve"> </v>
      </c>
      <c r="K59" s="22"/>
      <c r="L59" s="98"/>
      <c r="M59" s="103"/>
      <c r="N59" s="22"/>
      <c r="O59" s="98"/>
      <c r="P59" s="103"/>
    </row>
    <row r="60" spans="1:19" ht="14">
      <c r="A60" s="10"/>
      <c r="B60" s="1"/>
      <c r="C60" s="98"/>
      <c r="D60" s="103"/>
      <c r="E60" s="22"/>
      <c r="F60" s="98"/>
      <c r="G60" s="103"/>
      <c r="H60" s="22"/>
      <c r="I60" s="98"/>
      <c r="J60" s="103"/>
      <c r="K60" s="22"/>
      <c r="L60" s="98"/>
      <c r="M60" s="103"/>
      <c r="N60" s="22"/>
      <c r="O60" s="98"/>
      <c r="P60" s="103"/>
    </row>
    <row r="61" spans="1:19" ht="14">
      <c r="A61" s="22"/>
      <c r="B61" s="1"/>
      <c r="C61" s="98"/>
      <c r="D61" s="103"/>
      <c r="E61" s="22"/>
      <c r="F61" s="98"/>
      <c r="G61" s="103"/>
      <c r="H61" s="22"/>
      <c r="I61" s="98"/>
      <c r="J61" s="103"/>
      <c r="K61" s="22"/>
      <c r="L61" s="98"/>
      <c r="M61" s="103"/>
      <c r="N61" s="22"/>
      <c r="O61" s="98"/>
      <c r="P61" s="103"/>
    </row>
    <row r="62" spans="1:19" ht="14">
      <c r="A62" s="22"/>
      <c r="B62" s="1"/>
      <c r="C62" s="98"/>
      <c r="D62" s="103"/>
      <c r="E62" s="22"/>
      <c r="F62" s="98"/>
      <c r="G62" s="103"/>
      <c r="H62" s="22"/>
      <c r="I62" s="98"/>
      <c r="J62" s="103"/>
      <c r="K62" s="22"/>
      <c r="L62" s="98"/>
      <c r="M62" s="103"/>
      <c r="N62" s="22"/>
      <c r="O62" s="98"/>
      <c r="P62" s="103"/>
    </row>
    <row r="63" spans="1:19" ht="14">
      <c r="B63" s="1"/>
    </row>
    <row r="64" spans="1:19" ht="14">
      <c r="B64" s="1"/>
    </row>
    <row r="65" spans="2:2" ht="14">
      <c r="B65" s="1"/>
    </row>
    <row r="66" spans="2:2" ht="14">
      <c r="B66" s="1"/>
    </row>
    <row r="67" spans="2:2">
      <c r="B67" s="21"/>
    </row>
  </sheetData>
  <mergeCells count="10">
    <mergeCell ref="A5:P5"/>
    <mergeCell ref="A4:P4"/>
    <mergeCell ref="A3:P3"/>
    <mergeCell ref="A1:P1"/>
    <mergeCell ref="F8:G8"/>
    <mergeCell ref="L8:M8"/>
    <mergeCell ref="O8:P8"/>
    <mergeCell ref="C7:P7"/>
    <mergeCell ref="C8:D8"/>
    <mergeCell ref="I8:J8"/>
  </mergeCells>
  <phoneticPr fontId="16" type="noConversion"/>
  <pageMargins left="0.7" right="0.7" top="0.75" bottom="0.75" header="0.3" footer="0.3"/>
  <pageSetup paperSize="9" scale="72" orientation="landscape" horizontalDpi="300" verticalDpi="300" r:id="rId1"/>
  <ignoredErrors>
    <ignoredError sqref="H30 J3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zoomScaleNormal="10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M27" sqref="M27"/>
    </sheetView>
  </sheetViews>
  <sheetFormatPr defaultColWidth="9" defaultRowHeight="15.5"/>
  <cols>
    <col min="1" max="1" width="46.90625" style="20" customWidth="1"/>
    <col min="2" max="2" width="1.453125" style="45" customWidth="1"/>
    <col min="3" max="3" width="11.08984375" style="20" bestFit="1" customWidth="1"/>
    <col min="4" max="4" width="9.08984375" style="20" bestFit="1" customWidth="1"/>
    <col min="5" max="5" width="1.453125" style="20" customWidth="1"/>
    <col min="6" max="6" width="10.90625" style="20" bestFit="1" customWidth="1"/>
    <col min="7" max="7" width="9.08984375" style="20" bestFit="1" customWidth="1"/>
    <col min="8" max="8" width="1.453125" style="20" customWidth="1"/>
    <col min="9" max="9" width="10.90625" style="20" customWidth="1"/>
    <col min="10" max="10" width="9.08984375" style="20" customWidth="1"/>
    <col min="11" max="13" width="9" style="20"/>
    <col min="14" max="14" width="36.1796875" style="20" customWidth="1"/>
    <col min="15" max="16384" width="9" style="20"/>
  </cols>
  <sheetData>
    <row r="1" spans="1:14" ht="14">
      <c r="A1" s="132" t="s">
        <v>3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4" ht="6.75" customHeight="1">
      <c r="A2" s="1"/>
      <c r="B2" s="21"/>
      <c r="I2" s="22"/>
      <c r="J2" s="22"/>
    </row>
    <row r="3" spans="1:14" ht="14">
      <c r="A3" s="132" t="s">
        <v>93</v>
      </c>
      <c r="B3" s="132"/>
      <c r="C3" s="132"/>
      <c r="D3" s="132"/>
      <c r="E3" s="132"/>
      <c r="F3" s="132"/>
      <c r="G3" s="132"/>
      <c r="H3" s="132"/>
      <c r="I3" s="132"/>
      <c r="J3" s="132"/>
    </row>
    <row r="4" spans="1:14" ht="14">
      <c r="A4" s="132" t="s">
        <v>94</v>
      </c>
      <c r="B4" s="132"/>
      <c r="C4" s="132"/>
      <c r="D4" s="132"/>
      <c r="E4" s="132"/>
      <c r="F4" s="132"/>
      <c r="G4" s="132"/>
      <c r="H4" s="132"/>
      <c r="I4" s="132"/>
      <c r="J4" s="132"/>
    </row>
    <row r="5" spans="1:14" ht="14">
      <c r="A5" s="132" t="s">
        <v>95</v>
      </c>
      <c r="B5" s="132"/>
      <c r="C5" s="132"/>
      <c r="D5" s="132"/>
      <c r="E5" s="132"/>
      <c r="F5" s="132"/>
      <c r="G5" s="132"/>
      <c r="H5" s="132"/>
      <c r="I5" s="132"/>
      <c r="J5" s="132"/>
    </row>
    <row r="6" spans="1:14" ht="6.75" customHeight="1">
      <c r="A6" s="1"/>
      <c r="B6" s="23"/>
      <c r="I6" s="22"/>
      <c r="J6" s="22"/>
    </row>
    <row r="7" spans="1:14" ht="14.5" thickBot="1">
      <c r="A7" s="11"/>
      <c r="B7" s="11"/>
      <c r="C7" s="135" t="s">
        <v>111</v>
      </c>
      <c r="D7" s="135"/>
      <c r="E7" s="135"/>
      <c r="F7" s="135"/>
      <c r="G7" s="135"/>
      <c r="H7" s="135"/>
      <c r="I7" s="135"/>
      <c r="J7" s="135"/>
    </row>
    <row r="8" spans="1:14" ht="14.5" thickBot="1">
      <c r="A8" s="11"/>
      <c r="B8" s="1"/>
      <c r="C8" s="135">
        <v>2025</v>
      </c>
      <c r="D8" s="135"/>
      <c r="E8" s="66"/>
      <c r="F8" s="135">
        <v>2024</v>
      </c>
      <c r="G8" s="135"/>
      <c r="I8" s="130" t="s">
        <v>1</v>
      </c>
      <c r="J8" s="130"/>
    </row>
    <row r="9" spans="1:14" ht="14.5" thickBot="1">
      <c r="A9" s="11"/>
      <c r="B9" s="1"/>
      <c r="C9" s="25" t="s">
        <v>2</v>
      </c>
      <c r="D9" s="25" t="s">
        <v>0</v>
      </c>
      <c r="E9" s="1"/>
      <c r="F9" s="25" t="s">
        <v>2</v>
      </c>
      <c r="G9" s="25" t="s">
        <v>0</v>
      </c>
      <c r="I9" s="25" t="s">
        <v>2</v>
      </c>
      <c r="J9" s="25" t="s">
        <v>0</v>
      </c>
    </row>
    <row r="10" spans="1:14" ht="6.75" customHeight="1">
      <c r="A10" s="1"/>
      <c r="B10" s="1"/>
      <c r="I10" s="22"/>
      <c r="J10" s="22"/>
    </row>
    <row r="11" spans="1:14" ht="14">
      <c r="A11" s="10" t="s">
        <v>55</v>
      </c>
      <c r="B11" s="1"/>
      <c r="C11" s="27">
        <v>3610143</v>
      </c>
      <c r="D11" s="28">
        <f>ROUND(C11*100/$C$11,1)</f>
        <v>100</v>
      </c>
      <c r="E11" s="10"/>
      <c r="F11" s="27">
        <v>2315426</v>
      </c>
      <c r="G11" s="28">
        <f>IF(ROUND(F11*100/$F$11,1)=0,0,ROUND(F11*100/$F$11,1))</f>
        <v>100</v>
      </c>
      <c r="I11" s="27">
        <f>C11-F11</f>
        <v>1294717</v>
      </c>
      <c r="J11" s="28">
        <f>IF(OR(AND(C11&gt;=0,F11&lt;0),AND(C11&lt;0,F11&lt;0)),ROUND(-I11/F11*100,1),ROUND(I11/F11*100,1))</f>
        <v>55.9</v>
      </c>
      <c r="N11" s="116"/>
    </row>
    <row r="12" spans="1:14" ht="6.75" customHeight="1">
      <c r="A12" s="1"/>
      <c r="B12" s="1"/>
      <c r="C12" s="27"/>
      <c r="D12" s="40"/>
      <c r="F12" s="27"/>
      <c r="G12" s="40"/>
      <c r="I12" s="27"/>
      <c r="J12" s="40"/>
      <c r="N12" s="116"/>
    </row>
    <row r="13" spans="1:14" ht="14">
      <c r="A13" s="10" t="s">
        <v>56</v>
      </c>
      <c r="B13" s="1"/>
      <c r="C13" s="27">
        <v>-1611748</v>
      </c>
      <c r="D13" s="28">
        <f>ROUND(C13*100/$C$11,1)</f>
        <v>-44.6</v>
      </c>
      <c r="E13" s="10"/>
      <c r="F13" s="27">
        <v>-1106981</v>
      </c>
      <c r="G13" s="28">
        <f>IF(ROUND(F13*100/$F$11,1)=0,0,ROUND(F13*100/$F$11,1))</f>
        <v>-47.8</v>
      </c>
      <c r="I13" s="27">
        <f t="shared" ref="I13:I52" si="0">C13-F13</f>
        <v>-504767</v>
      </c>
      <c r="J13" s="28">
        <f>IF(OR(AND(C13&gt;=0,F13&lt;0),AND(C13&lt;0,F13&lt;0)),ROUND(I13/F13*100,1),ROUND(-I13/F13*100,1))</f>
        <v>45.6</v>
      </c>
      <c r="N13" s="116"/>
    </row>
    <row r="14" spans="1:14" ht="6.75" customHeight="1">
      <c r="A14" s="1"/>
      <c r="B14" s="1"/>
      <c r="C14" s="27"/>
      <c r="D14" s="40"/>
      <c r="F14" s="27"/>
      <c r="G14" s="40"/>
      <c r="I14" s="27"/>
      <c r="J14" s="40"/>
      <c r="N14" s="116"/>
    </row>
    <row r="15" spans="1:14" ht="14">
      <c r="A15" s="31" t="s">
        <v>41</v>
      </c>
      <c r="B15" s="1"/>
      <c r="C15" s="32">
        <f>C11+C13</f>
        <v>1998395</v>
      </c>
      <c r="D15" s="33">
        <f>SUM(D11:D13)</f>
        <v>55.4</v>
      </c>
      <c r="E15" s="10"/>
      <c r="F15" s="32">
        <f>F11+F13</f>
        <v>1208445</v>
      </c>
      <c r="G15" s="33">
        <f>SUM(G11:G13)</f>
        <v>52.2</v>
      </c>
      <c r="I15" s="32">
        <f t="shared" si="0"/>
        <v>789950</v>
      </c>
      <c r="J15" s="33">
        <f>IF(OR(AND(C15&gt;=0,F15&lt;0),AND(C15&lt;0,F15&lt;0)),ROUND(-I15/F15*100,1),ROUND(I15/F15*100,1))</f>
        <v>65.400000000000006</v>
      </c>
      <c r="K15" s="70"/>
      <c r="N15" s="116"/>
    </row>
    <row r="16" spans="1:14" ht="6.75" customHeight="1">
      <c r="A16" s="1"/>
      <c r="B16" s="1"/>
      <c r="C16" s="27"/>
      <c r="D16" s="40"/>
      <c r="F16" s="27"/>
      <c r="G16" s="40"/>
      <c r="I16" s="27"/>
      <c r="J16" s="40"/>
      <c r="N16" s="116"/>
    </row>
    <row r="17" spans="1:14" ht="14">
      <c r="A17" s="10" t="s">
        <v>96</v>
      </c>
      <c r="B17" s="1"/>
      <c r="C17" s="27"/>
      <c r="D17" s="40"/>
      <c r="E17" s="10"/>
      <c r="F17" s="27"/>
      <c r="G17" s="40"/>
      <c r="I17" s="27"/>
      <c r="J17" s="40"/>
      <c r="N17" s="116"/>
    </row>
    <row r="18" spans="1:14" ht="14">
      <c r="A18" s="13" t="s">
        <v>42</v>
      </c>
      <c r="B18" s="1"/>
      <c r="C18" s="27">
        <v>-221445</v>
      </c>
      <c r="D18" s="28">
        <f t="shared" ref="D18" si="1">ROUND(C18*100/$C$11,1)</f>
        <v>-6.1</v>
      </c>
      <c r="E18" s="10"/>
      <c r="F18" s="27">
        <v>-202231</v>
      </c>
      <c r="G18" s="28">
        <f>IF(ROUND(F18*100/$F$11,1)=0,0,ROUND(F18*100/$F$11,1))</f>
        <v>-8.6999999999999993</v>
      </c>
      <c r="I18" s="27">
        <f t="shared" si="0"/>
        <v>-19214</v>
      </c>
      <c r="J18" s="28">
        <f>IF(OR(AND(C18&gt;=0,F18&lt;0),AND(C18&lt;0,F18&lt;0)),ROUND(I18/F18*100,1),ROUND(-I18/F18*100,1))</f>
        <v>9.5</v>
      </c>
      <c r="K18" s="70"/>
      <c r="N18" s="116"/>
    </row>
    <row r="19" spans="1:14" ht="14">
      <c r="A19" s="13" t="s">
        <v>43</v>
      </c>
      <c r="B19" s="1"/>
      <c r="C19" s="27">
        <v>-238251</v>
      </c>
      <c r="D19" s="28">
        <f>ROUND(C19*100/$C$11,1)</f>
        <v>-6.6</v>
      </c>
      <c r="E19" s="10"/>
      <c r="F19" s="27">
        <v>-209605</v>
      </c>
      <c r="G19" s="28">
        <f>IF(ROUND(F19*100/$F$11,1)=0,0,ROUND(F19*100/$F$11,1))</f>
        <v>-9.1</v>
      </c>
      <c r="I19" s="27">
        <f t="shared" si="0"/>
        <v>-28646</v>
      </c>
      <c r="J19" s="28">
        <f t="shared" ref="J19:J20" si="2">IF(OR(AND(C19&gt;=0,F19&lt;0),AND(C19&lt;0,F19&lt;0)),ROUND(I19/F19*100,1),ROUND(-I19/F19*100,1))</f>
        <v>13.7</v>
      </c>
      <c r="K19" s="70"/>
      <c r="N19" s="116"/>
    </row>
    <row r="20" spans="1:14" ht="14">
      <c r="A20" s="13" t="s">
        <v>44</v>
      </c>
      <c r="B20" s="1"/>
      <c r="C20" s="27">
        <v>-667652</v>
      </c>
      <c r="D20" s="28">
        <f>ROUND(C20*100/$C$11,1)</f>
        <v>-18.5</v>
      </c>
      <c r="E20" s="10"/>
      <c r="F20" s="27">
        <v>-660990</v>
      </c>
      <c r="G20" s="28">
        <f>IF(ROUND(F20*100/$F$11,1)=0,0,ROUND(F20*100/$F$11,1))</f>
        <v>-28.5</v>
      </c>
      <c r="I20" s="27">
        <f t="shared" si="0"/>
        <v>-6662</v>
      </c>
      <c r="J20" s="28">
        <f t="shared" si="2"/>
        <v>1</v>
      </c>
      <c r="K20" s="70"/>
      <c r="N20" s="116"/>
    </row>
    <row r="21" spans="1:14" ht="6.75" customHeight="1">
      <c r="A21" s="1"/>
      <c r="B21" s="1"/>
      <c r="C21" s="27"/>
      <c r="D21" s="40"/>
      <c r="F21" s="27"/>
      <c r="G21" s="40"/>
      <c r="I21" s="27"/>
      <c r="J21" s="40"/>
      <c r="N21" s="116"/>
    </row>
    <row r="22" spans="1:14" ht="14">
      <c r="A22" s="10" t="s">
        <v>45</v>
      </c>
      <c r="B22" s="1"/>
      <c r="C22" s="32">
        <f>SUM(C18:C21)</f>
        <v>-1127348</v>
      </c>
      <c r="D22" s="33">
        <f>SUM(D18:D20)</f>
        <v>-31.2</v>
      </c>
      <c r="E22" s="10"/>
      <c r="F22" s="32">
        <f>SUM(F18:F21)</f>
        <v>-1072826</v>
      </c>
      <c r="G22" s="33">
        <f>SUM(G18:G20)</f>
        <v>-46.3</v>
      </c>
      <c r="I22" s="32">
        <f t="shared" si="0"/>
        <v>-54522</v>
      </c>
      <c r="J22" s="33">
        <f>IF(OR(AND(C22&gt;=0,F22&lt;0),AND(C22&lt;0,F22&lt;0)),ROUND(I22/F22*100,1),ROUND(-I22/F22*100,1))</f>
        <v>5.0999999999999996</v>
      </c>
      <c r="K22" s="70"/>
      <c r="N22" s="116"/>
    </row>
    <row r="23" spans="1:14" ht="6.75" customHeight="1">
      <c r="A23" s="1"/>
      <c r="B23" s="1"/>
      <c r="C23" s="27"/>
      <c r="D23" s="40"/>
      <c r="F23" s="27"/>
      <c r="G23" s="40"/>
      <c r="I23" s="27"/>
      <c r="J23" s="40"/>
      <c r="N23" s="116"/>
    </row>
    <row r="24" spans="1:14" ht="14">
      <c r="A24" s="10" t="s">
        <v>97</v>
      </c>
      <c r="B24" s="1"/>
      <c r="C24" s="29">
        <v>0</v>
      </c>
      <c r="D24" s="29">
        <f>IF(ROUND(C24*100/$C$11,1)=0,0,ROUND(C24*100/$C$11,1))</f>
        <v>0</v>
      </c>
      <c r="E24" s="10"/>
      <c r="F24" s="75">
        <v>-206</v>
      </c>
      <c r="G24" s="29">
        <f>IF(ROUND(F24*100/$F$11,1)=0,0,ROUND(F24*100/$F$11,1))</f>
        <v>0</v>
      </c>
      <c r="I24" s="29">
        <f>C24-F24</f>
        <v>206</v>
      </c>
      <c r="J24" s="105" t="s">
        <v>130</v>
      </c>
      <c r="N24" s="116"/>
    </row>
    <row r="25" spans="1:14" ht="6.75" customHeight="1">
      <c r="A25" s="1"/>
      <c r="B25" s="1"/>
      <c r="C25" s="27"/>
      <c r="D25" s="40"/>
      <c r="F25" s="27"/>
      <c r="G25" s="40"/>
      <c r="I25" s="27"/>
      <c r="J25" s="40"/>
      <c r="N25" s="116"/>
    </row>
    <row r="26" spans="1:14" ht="14">
      <c r="A26" s="31" t="s">
        <v>129</v>
      </c>
      <c r="B26" s="1"/>
      <c r="C26" s="32">
        <f>C15+C22+C24</f>
        <v>871047</v>
      </c>
      <c r="D26" s="33">
        <f>D15+D22+D24</f>
        <v>24.2</v>
      </c>
      <c r="E26" s="10"/>
      <c r="F26" s="32">
        <f>F15+F22+F24</f>
        <v>135413</v>
      </c>
      <c r="G26" s="33">
        <f>ROUND(G15+G22+G24,1)</f>
        <v>5.9</v>
      </c>
      <c r="I26" s="32">
        <f t="shared" si="0"/>
        <v>735634</v>
      </c>
      <c r="J26" s="33">
        <f>IF(OR(AND(C26&gt;=0,F26&lt;0),AND(C26&lt;0,F26&lt;0)),ROUND(-I26/F26*100,1),ROUND(I26/F26*100,1))</f>
        <v>543.29999999999995</v>
      </c>
      <c r="N26" s="116"/>
    </row>
    <row r="27" spans="1:14" ht="6.75" customHeight="1">
      <c r="A27" s="1"/>
      <c r="B27" s="1"/>
      <c r="C27" s="27"/>
      <c r="D27" s="40"/>
      <c r="F27" s="27"/>
      <c r="G27" s="40"/>
      <c r="I27" s="27"/>
      <c r="J27" s="40"/>
      <c r="N27" s="116"/>
    </row>
    <row r="28" spans="1:14" ht="14">
      <c r="A28" s="10" t="s">
        <v>46</v>
      </c>
      <c r="B28" s="1"/>
      <c r="C28" s="27"/>
      <c r="D28" s="40"/>
      <c r="E28" s="10"/>
      <c r="F28" s="27"/>
      <c r="G28" s="40"/>
      <c r="I28" s="27"/>
      <c r="J28" s="40"/>
      <c r="N28" s="116"/>
    </row>
    <row r="29" spans="1:14" ht="14">
      <c r="A29" s="13" t="s">
        <v>58</v>
      </c>
      <c r="B29" s="1"/>
      <c r="C29" s="27">
        <v>-35474</v>
      </c>
      <c r="D29" s="28">
        <f t="shared" ref="D29:D32" si="3">ROUND(C29*100/$C$11,1)</f>
        <v>-1</v>
      </c>
      <c r="E29" s="10"/>
      <c r="F29" s="27">
        <v>18274</v>
      </c>
      <c r="G29" s="28">
        <f>IF(ROUND(F29*100/$F$11,1)=0,0,ROUND(F29*100/$F$11,1))</f>
        <v>0.8</v>
      </c>
      <c r="I29" s="27">
        <f t="shared" si="0"/>
        <v>-53748</v>
      </c>
      <c r="J29" s="28">
        <f>IF(OR(AND(C29&gt;=0,F29&lt;0),AND(C29&lt;0,F29&lt;0)),ROUND(-I29/F29*100,1),ROUND(I29/F29*100,1))</f>
        <v>-294.10000000000002</v>
      </c>
      <c r="K29" s="70"/>
      <c r="N29" s="116"/>
    </row>
    <row r="30" spans="1:14" ht="14">
      <c r="A30" s="13" t="s">
        <v>47</v>
      </c>
      <c r="B30" s="1"/>
      <c r="C30" s="27">
        <v>-666</v>
      </c>
      <c r="D30" s="29">
        <f>IF(ROUND(C30*100/$C$11,1)=0,0,ROUND(C30*100/$C$11,1))</f>
        <v>0</v>
      </c>
      <c r="E30" s="10"/>
      <c r="F30" s="27">
        <v>-869</v>
      </c>
      <c r="G30" s="29">
        <f>IF(ROUND(F30*100/$F$11,1)=0,0,ROUND(F30*100/$F$11,1))</f>
        <v>0</v>
      </c>
      <c r="I30" s="27">
        <f t="shared" si="0"/>
        <v>203</v>
      </c>
      <c r="J30" s="28">
        <f>IF(OR(AND(C30&gt;=0,F30&lt;0),AND(C30&lt;0,F30&lt;0)),ROUND(I30/F30*100,1),ROUND(-I30/F30*100,1))</f>
        <v>-23.4</v>
      </c>
      <c r="K30" s="70"/>
      <c r="N30" s="116"/>
    </row>
    <row r="31" spans="1:14" ht="14">
      <c r="A31" s="13" t="s">
        <v>48</v>
      </c>
      <c r="B31" s="11"/>
      <c r="C31" s="27">
        <v>29081</v>
      </c>
      <c r="D31" s="28">
        <f t="shared" si="3"/>
        <v>0.8</v>
      </c>
      <c r="E31" s="10"/>
      <c r="F31" s="27">
        <v>17971</v>
      </c>
      <c r="G31" s="28">
        <f>IF(ROUND(F31*100/$F$11,1)=0,0,ROUND(F31*100/$F$11,1))</f>
        <v>0.8</v>
      </c>
      <c r="I31" s="27">
        <f t="shared" si="0"/>
        <v>11110</v>
      </c>
      <c r="J31" s="28">
        <f>IF(OR(AND(C31&gt;=0,F31&lt;0),AND(C31&lt;0,F31&lt;0)),ROUND(-I31/F31*100,1),ROUND(I31/F31*100,1))</f>
        <v>61.8</v>
      </c>
      <c r="K31" s="70"/>
      <c r="N31" s="116"/>
    </row>
    <row r="32" spans="1:14" ht="14">
      <c r="A32" s="13" t="s">
        <v>98</v>
      </c>
      <c r="B32" s="1"/>
      <c r="C32" s="27">
        <v>5216</v>
      </c>
      <c r="D32" s="28">
        <f t="shared" si="3"/>
        <v>0.1</v>
      </c>
      <c r="E32" s="10"/>
      <c r="F32" s="27">
        <v>3385</v>
      </c>
      <c r="G32" s="28">
        <f>IF(ROUND(F32*100/$F$11,1)=0,0,ROUND(F32*100/$F$11,1))</f>
        <v>0.1</v>
      </c>
      <c r="I32" s="27">
        <f t="shared" si="0"/>
        <v>1831</v>
      </c>
      <c r="J32" s="28">
        <f>IF(OR(AND(C32&gt;=0,F32&lt;0),AND(C32&lt;0,F32&lt;0)),ROUND(-I32/F32*100,1),ROUND(I32/F32*100,1))</f>
        <v>54.1</v>
      </c>
      <c r="K32" s="70"/>
      <c r="N32" s="116"/>
    </row>
    <row r="33" spans="1:14" ht="6.75" customHeight="1">
      <c r="A33" s="1"/>
      <c r="B33" s="1"/>
      <c r="C33" s="27"/>
      <c r="D33" s="40"/>
      <c r="F33" s="27"/>
      <c r="G33" s="40"/>
      <c r="I33" s="27"/>
      <c r="J33" s="40"/>
      <c r="N33" s="116"/>
    </row>
    <row r="34" spans="1:14" ht="14">
      <c r="A34" s="31" t="s">
        <v>49</v>
      </c>
      <c r="B34" s="1"/>
      <c r="C34" s="32">
        <f>SUM(C29:C33)</f>
        <v>-1843</v>
      </c>
      <c r="D34" s="33">
        <f>SUM(D29:D33)</f>
        <v>-9.999999999999995E-2</v>
      </c>
      <c r="E34" s="10"/>
      <c r="F34" s="32">
        <f>SUM(F29:F33)</f>
        <v>38761</v>
      </c>
      <c r="G34" s="33">
        <f>SUM(G29:G33)</f>
        <v>1.7000000000000002</v>
      </c>
      <c r="I34" s="32">
        <f t="shared" si="0"/>
        <v>-40604</v>
      </c>
      <c r="J34" s="33">
        <f>IF(OR(AND(C34&gt;=0,F34&lt;0),AND(C34&lt;0,F34&lt;0)),ROUND(-I34/F34*100,1),ROUND(I34/F34*100,1))</f>
        <v>-104.8</v>
      </c>
      <c r="K34" s="70"/>
      <c r="N34" s="116"/>
    </row>
    <row r="35" spans="1:14" ht="6.75" customHeight="1">
      <c r="A35" s="1"/>
      <c r="B35" s="1"/>
      <c r="C35" s="27"/>
      <c r="D35" s="28"/>
      <c r="F35" s="27"/>
      <c r="G35" s="28"/>
      <c r="I35" s="27"/>
      <c r="J35" s="28"/>
      <c r="N35" s="116"/>
    </row>
    <row r="36" spans="1:14" ht="14">
      <c r="A36" s="10" t="s">
        <v>131</v>
      </c>
      <c r="B36" s="1"/>
      <c r="C36" s="32">
        <f>C26+C34</f>
        <v>869204</v>
      </c>
      <c r="D36" s="34">
        <f>ROUND(D26+D34,1)</f>
        <v>24.1</v>
      </c>
      <c r="E36" s="10"/>
      <c r="F36" s="32">
        <f>F26+F34</f>
        <v>174174</v>
      </c>
      <c r="G36" s="34">
        <f>G26+G34</f>
        <v>7.6000000000000005</v>
      </c>
      <c r="I36" s="32">
        <f t="shared" si="0"/>
        <v>695030</v>
      </c>
      <c r="J36" s="33">
        <f>IF(OR(AND(C36&gt;=0,F36&lt;0),AND(C36&lt;0,F36&lt;0)),ROUND(-I36/F36*100,1),ROUND(I36/F36*100,1))</f>
        <v>399</v>
      </c>
      <c r="K36" s="70"/>
      <c r="N36" s="116"/>
    </row>
    <row r="37" spans="1:14" ht="6.75" customHeight="1">
      <c r="A37" s="1"/>
      <c r="B37" s="1"/>
      <c r="C37" s="27"/>
      <c r="D37" s="40"/>
      <c r="F37" s="27"/>
      <c r="G37" s="40"/>
      <c r="I37" s="27"/>
      <c r="J37" s="40"/>
      <c r="N37" s="116"/>
    </row>
    <row r="38" spans="1:14" ht="14">
      <c r="A38" s="10" t="s">
        <v>132</v>
      </c>
      <c r="B38" s="1"/>
      <c r="C38" s="27">
        <v>-166037</v>
      </c>
      <c r="D38" s="28">
        <f>ROUND(C38*100/$C$11,1)</f>
        <v>-4.5999999999999996</v>
      </c>
      <c r="E38" s="10"/>
      <c r="F38" s="27">
        <v>-10552</v>
      </c>
      <c r="G38" s="28">
        <f>IF(ROUND(F38*100/$F$11,1)=0,0,ROUND(F38*100/$F$11,1))</f>
        <v>-0.5</v>
      </c>
      <c r="I38" s="27">
        <f t="shared" si="0"/>
        <v>-155485</v>
      </c>
      <c r="J38" s="28">
        <f>IF(OR(AND(C38&gt;=0,F38&lt;0),AND(C38&lt;0,F38&lt;0)),ROUND(I38/F38*100,1),ROUND(-I38/F38*100,1))</f>
        <v>1473.5</v>
      </c>
      <c r="N38" s="116"/>
    </row>
    <row r="39" spans="1:14" ht="6.75" customHeight="1">
      <c r="A39" s="1"/>
      <c r="B39" s="1"/>
      <c r="C39" s="27"/>
      <c r="D39" s="40"/>
      <c r="F39" s="27"/>
      <c r="G39" s="40"/>
      <c r="I39" s="27"/>
      <c r="J39" s="40"/>
      <c r="N39" s="116"/>
    </row>
    <row r="40" spans="1:14" ht="14">
      <c r="A40" s="31" t="s">
        <v>127</v>
      </c>
      <c r="B40" s="1"/>
      <c r="C40" s="32">
        <f>C36+C38</f>
        <v>703167</v>
      </c>
      <c r="D40" s="33">
        <f>D36+D38</f>
        <v>19.5</v>
      </c>
      <c r="E40" s="10"/>
      <c r="F40" s="32">
        <f>F36+F38</f>
        <v>163622</v>
      </c>
      <c r="G40" s="33">
        <f>SUM(G35:G39)</f>
        <v>7.1000000000000005</v>
      </c>
      <c r="I40" s="32">
        <f t="shared" si="0"/>
        <v>539545</v>
      </c>
      <c r="J40" s="33">
        <f>IF(OR(AND(C40&gt;=0,F40&lt;0),AND(C40&lt;0,F40&lt;0)),ROUND(-I40/F40*100,1),ROUND(I40/F40*100,1))</f>
        <v>329.8</v>
      </c>
      <c r="K40" s="70"/>
      <c r="N40" s="116"/>
    </row>
    <row r="41" spans="1:14" ht="6.75" customHeight="1">
      <c r="A41" s="1"/>
      <c r="B41" s="1"/>
      <c r="C41" s="27"/>
      <c r="D41" s="40"/>
      <c r="F41" s="27"/>
      <c r="G41" s="40"/>
      <c r="I41" s="27"/>
      <c r="J41" s="40"/>
      <c r="N41" s="116"/>
    </row>
    <row r="42" spans="1:14" ht="14">
      <c r="A42" s="10" t="s">
        <v>105</v>
      </c>
      <c r="B42" s="1"/>
      <c r="C42" s="27"/>
      <c r="D42" s="40"/>
      <c r="E42" s="10"/>
      <c r="F42" s="27"/>
      <c r="G42" s="40"/>
      <c r="I42" s="27"/>
      <c r="J42" s="40"/>
      <c r="N42" s="116"/>
    </row>
    <row r="43" spans="1:14" ht="14">
      <c r="A43" s="10" t="s">
        <v>50</v>
      </c>
      <c r="B43" s="1"/>
      <c r="C43" s="27"/>
      <c r="D43" s="40"/>
      <c r="E43" s="10"/>
      <c r="F43" s="27"/>
      <c r="G43" s="40"/>
      <c r="I43" s="27"/>
      <c r="J43" s="40"/>
      <c r="N43" s="116"/>
    </row>
    <row r="44" spans="1:14" ht="28">
      <c r="A44" s="35" t="s">
        <v>135</v>
      </c>
      <c r="B44" s="1"/>
      <c r="C44" s="27">
        <v>-17998</v>
      </c>
      <c r="D44" s="28">
        <f>ROUND(C44*100/$C$11,1)</f>
        <v>-0.5</v>
      </c>
      <c r="E44" s="10"/>
      <c r="F44" s="27">
        <v>10325</v>
      </c>
      <c r="G44" s="28">
        <f>IF(ROUND(F44*100/$F$11,1)=0,0,ROUND(F44*100/$F$11,1))</f>
        <v>0.4</v>
      </c>
      <c r="I44" s="27">
        <f t="shared" si="0"/>
        <v>-28323</v>
      </c>
      <c r="J44" s="28">
        <f>IF(OR(AND(C44&gt;=0,F44&lt;0),AND(C44&lt;0,F44&lt;0)),ROUND(-I44/F44*100,1),ROUND(I44/F44*100,1))</f>
        <v>-274.3</v>
      </c>
      <c r="N44" s="116"/>
    </row>
    <row r="45" spans="1:14" ht="6.75" customHeight="1">
      <c r="A45" s="1"/>
      <c r="B45" s="1"/>
      <c r="C45" s="27"/>
      <c r="D45" s="40"/>
      <c r="F45" s="27"/>
      <c r="G45" s="40"/>
      <c r="I45" s="27"/>
      <c r="J45" s="40"/>
      <c r="N45" s="116"/>
    </row>
    <row r="46" spans="1:14" ht="14.5" thickBot="1">
      <c r="A46" s="31" t="s">
        <v>128</v>
      </c>
      <c r="B46" s="1"/>
      <c r="C46" s="36">
        <f>C40+C44</f>
        <v>685169</v>
      </c>
      <c r="D46" s="37">
        <f>ROUND(C46*100/$C$11,1)</f>
        <v>19</v>
      </c>
      <c r="E46" s="10"/>
      <c r="F46" s="36">
        <f>F40+F44</f>
        <v>173947</v>
      </c>
      <c r="G46" s="37">
        <f>IF(ROUND(F46*100/$F$11,1)=0,0,ROUND(F46*100/$F$11,1))</f>
        <v>7.5</v>
      </c>
      <c r="I46" s="36">
        <f t="shared" si="0"/>
        <v>511222</v>
      </c>
      <c r="J46" s="37">
        <f>IF(OR(AND(C46&gt;=0,F46&lt;0),AND(C46&lt;0,F46&lt;0)),ROUND(-I46/F46*100,1),ROUND(I46/F46*100,1))</f>
        <v>293.89999999999998</v>
      </c>
      <c r="K46" s="70"/>
      <c r="N46" s="116"/>
    </row>
    <row r="47" spans="1:14" ht="6.75" customHeight="1" thickTop="1">
      <c r="A47" s="1"/>
      <c r="B47" s="1"/>
      <c r="C47" s="27"/>
      <c r="D47" s="40"/>
      <c r="F47" s="27"/>
      <c r="G47" s="40"/>
      <c r="I47" s="27"/>
      <c r="J47" s="40"/>
      <c r="N47" s="116"/>
    </row>
    <row r="48" spans="1:14" ht="14">
      <c r="A48" s="10" t="s">
        <v>104</v>
      </c>
      <c r="B48" s="1"/>
      <c r="C48" s="27"/>
      <c r="D48" s="40"/>
      <c r="E48" s="10"/>
      <c r="F48" s="27"/>
      <c r="G48" s="40"/>
      <c r="I48" s="27"/>
      <c r="J48" s="40"/>
      <c r="K48" s="70"/>
      <c r="N48" s="116"/>
    </row>
    <row r="49" spans="1:14" ht="14">
      <c r="A49" s="31" t="s">
        <v>51</v>
      </c>
      <c r="B49" s="1"/>
      <c r="C49" s="27">
        <v>712385</v>
      </c>
      <c r="D49" s="28">
        <f>ROUND(C49*100/$C$11,1)+0.1</f>
        <v>19.8</v>
      </c>
      <c r="E49" s="10"/>
      <c r="F49" s="27">
        <v>187672</v>
      </c>
      <c r="G49" s="28">
        <f>IF(ROUND(F49*100/$F$11,1)=0,0,ROUND(F49*100/$F$11,1))</f>
        <v>8.1</v>
      </c>
      <c r="I49" s="27">
        <f t="shared" si="0"/>
        <v>524713</v>
      </c>
      <c r="J49" s="28">
        <f>IF(OR(AND(C49&gt;=0,F49&lt;0),AND(C49&lt;0,F49&lt;0)),ROUND(-I49/F49*100,1),ROUND(I49/F49*100,1))</f>
        <v>279.60000000000002</v>
      </c>
      <c r="K49" s="70"/>
      <c r="N49" s="116"/>
    </row>
    <row r="50" spans="1:14" ht="14">
      <c r="A50" s="31" t="s">
        <v>52</v>
      </c>
      <c r="B50" s="1"/>
      <c r="C50" s="27">
        <v>-9218</v>
      </c>
      <c r="D50" s="28">
        <f>ROUND(C50*100/$C$11,1)</f>
        <v>-0.3</v>
      </c>
      <c r="E50" s="10"/>
      <c r="F50" s="27">
        <v>-24050</v>
      </c>
      <c r="G50" s="28">
        <f>IF(ROUND(F50*100/$F$11,1)=0,0,ROUND(F50*100/$F$11,1))</f>
        <v>-1</v>
      </c>
      <c r="I50" s="27">
        <f t="shared" si="0"/>
        <v>14832</v>
      </c>
      <c r="J50" s="125">
        <f>IF(OR(AND(C50&gt;=0,F50&lt;0),AND(C50&lt;0,F50&lt;0)),ROUND(I50/F50*100,1),ROUND(-I50/F50*100,1))</f>
        <v>-61.7</v>
      </c>
      <c r="K50" s="70"/>
      <c r="N50" s="116"/>
    </row>
    <row r="51" spans="1:14" ht="6.75" customHeight="1">
      <c r="A51" s="1"/>
      <c r="B51" s="1"/>
      <c r="C51" s="27"/>
      <c r="D51" s="40"/>
      <c r="F51" s="27"/>
      <c r="G51" s="40"/>
      <c r="I51" s="27"/>
      <c r="J51" s="40"/>
      <c r="N51" s="116"/>
    </row>
    <row r="52" spans="1:14" ht="14.5" thickBot="1">
      <c r="A52" s="10"/>
      <c r="B52" s="1"/>
      <c r="C52" s="36">
        <f>SUM(C49:C51)</f>
        <v>703167</v>
      </c>
      <c r="D52" s="37">
        <f>SUM(D49:D51)</f>
        <v>19.5</v>
      </c>
      <c r="E52" s="10"/>
      <c r="F52" s="36">
        <f>SUM(F49:F51)</f>
        <v>163622</v>
      </c>
      <c r="G52" s="37">
        <f>SUM(G49:G51)</f>
        <v>7.1</v>
      </c>
      <c r="I52" s="36">
        <f t="shared" si="0"/>
        <v>539545</v>
      </c>
      <c r="J52" s="37">
        <f>IF(OR(AND(C52&gt;=0,F52&lt;0),AND(C52&lt;0,F52&lt;0)),ROUND(-I52/F52*100,1),ROUND(I52/F52*100,1))</f>
        <v>329.8</v>
      </c>
      <c r="K52" s="70"/>
      <c r="N52" s="116"/>
    </row>
    <row r="53" spans="1:14" ht="6.75" customHeight="1" thickTop="1">
      <c r="A53" s="1"/>
      <c r="B53" s="1"/>
      <c r="C53" s="39"/>
      <c r="D53" s="40"/>
      <c r="F53" s="27"/>
      <c r="G53" s="40"/>
      <c r="I53" s="27"/>
      <c r="J53" s="40"/>
      <c r="N53" s="116"/>
    </row>
    <row r="54" spans="1:14" ht="14">
      <c r="A54" s="10" t="s">
        <v>99</v>
      </c>
      <c r="B54" s="1"/>
      <c r="C54" s="39"/>
      <c r="D54" s="40"/>
      <c r="E54" s="10"/>
      <c r="F54" s="27"/>
      <c r="G54" s="40"/>
      <c r="I54" s="27"/>
      <c r="J54" s="40"/>
      <c r="N54" s="116"/>
    </row>
    <row r="55" spans="1:14" ht="14.5" thickBot="1">
      <c r="A55" s="10" t="s">
        <v>53</v>
      </c>
      <c r="B55" s="1"/>
      <c r="C55" s="41">
        <v>21.73</v>
      </c>
      <c r="D55" s="40"/>
      <c r="E55" s="10"/>
      <c r="F55" s="41">
        <v>5.72</v>
      </c>
      <c r="G55" s="40"/>
      <c r="I55" s="41">
        <f>C55-F55</f>
        <v>16.010000000000002</v>
      </c>
      <c r="J55" s="28">
        <f>IF(OR(AND(C55&gt;=0,F55&lt;0),AND(C55&lt;0,F55&lt;0)),ROUND(-I55/F55*100,1),ROUND(I55/F55*100,1))</f>
        <v>279.89999999999998</v>
      </c>
      <c r="N55" s="116"/>
    </row>
    <row r="56" spans="1:14" ht="15" thickTop="1" thickBot="1">
      <c r="A56" s="10" t="s">
        <v>54</v>
      </c>
      <c r="B56" s="1"/>
      <c r="C56" s="41">
        <v>21.68</v>
      </c>
      <c r="D56" s="40"/>
      <c r="E56" s="10"/>
      <c r="F56" s="41">
        <v>5.72</v>
      </c>
      <c r="G56" s="40"/>
      <c r="I56" s="41">
        <f>C56-F56</f>
        <v>15.96</v>
      </c>
      <c r="J56" s="28">
        <f>IF(OR(AND(C56&gt;=0,F56&lt;0),AND(C56&lt;0,F56&lt;0)),ROUND(-I56/F56*100,1),ROUND(I56/F56*100,1))</f>
        <v>279</v>
      </c>
      <c r="N56" s="116"/>
    </row>
    <row r="57" spans="1:14" ht="28.5" thickTop="1">
      <c r="A57" s="43" t="s">
        <v>106</v>
      </c>
      <c r="B57" s="1"/>
      <c r="C57" s="51">
        <v>32853</v>
      </c>
      <c r="D57" s="51"/>
      <c r="E57" s="51"/>
      <c r="F57" s="51">
        <v>32828</v>
      </c>
      <c r="G57" s="67"/>
      <c r="I57" s="27"/>
      <c r="J57" s="22"/>
    </row>
    <row r="58" spans="1:14" ht="14">
      <c r="A58" s="1"/>
      <c r="B58" s="1"/>
      <c r="C58" s="22"/>
      <c r="D58" s="22"/>
      <c r="E58" s="22"/>
      <c r="F58" s="22"/>
      <c r="G58" s="22"/>
      <c r="I58" s="22"/>
      <c r="J58" s="22"/>
    </row>
    <row r="59" spans="1:14" ht="14">
      <c r="A59" s="1"/>
      <c r="B59" s="1"/>
      <c r="C59" s="22" t="str">
        <f>IF(C40=C52," ","ERROR")</f>
        <v xml:space="preserve"> </v>
      </c>
      <c r="D59" s="22" t="str">
        <f>IF(D40=D52," ","ERROR")</f>
        <v xml:space="preserve"> </v>
      </c>
      <c r="E59" s="22"/>
      <c r="F59" s="22" t="str">
        <f>IF(F40=F52," ","ERROR")</f>
        <v xml:space="preserve"> </v>
      </c>
      <c r="G59" s="22" t="str">
        <f>IF(G40=G52," ","ERROR")</f>
        <v xml:space="preserve"> </v>
      </c>
      <c r="I59" s="22"/>
      <c r="J59" s="22"/>
    </row>
    <row r="60" spans="1:14" ht="14">
      <c r="A60" s="10"/>
      <c r="B60" s="1"/>
      <c r="C60" s="22"/>
      <c r="D60" s="22"/>
      <c r="E60" s="22"/>
      <c r="F60" s="22"/>
      <c r="G60" s="22"/>
      <c r="I60" s="22"/>
      <c r="J60" s="22"/>
      <c r="N60" s="115"/>
    </row>
    <row r="61" spans="1:14" ht="14">
      <c r="A61" s="22"/>
      <c r="B61" s="1"/>
      <c r="C61" s="22"/>
      <c r="E61" s="22"/>
      <c r="F61" s="22"/>
      <c r="G61" s="22"/>
      <c r="I61" s="22"/>
      <c r="J61" s="22"/>
    </row>
    <row r="62" spans="1:14" ht="14">
      <c r="A62" s="22"/>
      <c r="B62" s="1"/>
      <c r="C62" s="22"/>
      <c r="D62" s="22"/>
      <c r="E62" s="22"/>
      <c r="F62" s="22"/>
      <c r="G62" s="22"/>
      <c r="I62" s="22"/>
      <c r="J62" s="22"/>
    </row>
    <row r="63" spans="1:14" ht="14">
      <c r="B63" s="1"/>
    </row>
    <row r="64" spans="1:14" ht="14">
      <c r="B64" s="1"/>
    </row>
    <row r="65" spans="2:2" ht="14">
      <c r="B65" s="1"/>
    </row>
    <row r="66" spans="2:2" ht="14">
      <c r="B66" s="1"/>
    </row>
    <row r="67" spans="2:2">
      <c r="B67" s="21"/>
    </row>
  </sheetData>
  <mergeCells count="8">
    <mergeCell ref="C8:D8"/>
    <mergeCell ref="F8:G8"/>
    <mergeCell ref="I8:J8"/>
    <mergeCell ref="A1:J1"/>
    <mergeCell ref="A3:J3"/>
    <mergeCell ref="A4:J4"/>
    <mergeCell ref="A5:J5"/>
    <mergeCell ref="C7:J7"/>
  </mergeCells>
  <phoneticPr fontId="16" type="noConversion"/>
  <pageMargins left="0.7" right="0.7" top="0.75" bottom="0.75" header="0.3" footer="0.3"/>
  <pageSetup paperSize="9" scale="64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zoomScaleNormal="100" workbookViewId="0">
      <pane xSplit="2" ySplit="6" topLeftCell="C7" activePane="bottomRight" state="frozen"/>
      <selection activeCell="J19" sqref="J19"/>
      <selection pane="topRight" activeCell="J19" sqref="J19"/>
      <selection pane="bottomLeft" activeCell="J19" sqref="J19"/>
      <selection pane="bottomRight" activeCell="L14" sqref="L14"/>
    </sheetView>
  </sheetViews>
  <sheetFormatPr defaultColWidth="9" defaultRowHeight="15.5"/>
  <cols>
    <col min="1" max="1" width="56.90625" style="45" customWidth="1"/>
    <col min="2" max="2" width="1.453125" style="45" customWidth="1"/>
    <col min="3" max="3" width="17.453125" style="81" bestFit="1" customWidth="1"/>
    <col min="4" max="4" width="1.453125" style="45" customWidth="1"/>
    <col min="5" max="5" width="17.453125" style="81" bestFit="1" customWidth="1"/>
    <col min="6" max="6" width="1.453125" style="45" customWidth="1"/>
    <col min="7" max="7" width="17.453125" style="81" bestFit="1" customWidth="1"/>
    <col min="8" max="8" width="1.453125" style="45" customWidth="1"/>
    <col min="9" max="9" width="17.453125" style="81" bestFit="1" customWidth="1"/>
    <col min="10" max="10" width="1.453125" style="45" customWidth="1"/>
    <col min="11" max="16384" width="9" style="45"/>
  </cols>
  <sheetData>
    <row r="1" spans="1:11" ht="17.5">
      <c r="A1" s="131" t="s">
        <v>3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1">
      <c r="A2" s="11"/>
    </row>
    <row r="3" spans="1:11">
      <c r="A3" s="132" t="s">
        <v>89</v>
      </c>
      <c r="B3" s="132"/>
      <c r="C3" s="132"/>
      <c r="D3" s="132"/>
      <c r="E3" s="132"/>
      <c r="F3" s="132"/>
      <c r="G3" s="132"/>
      <c r="H3" s="132"/>
      <c r="I3" s="132"/>
      <c r="J3" s="132"/>
    </row>
    <row r="4" spans="1:11">
      <c r="A4" s="132" t="s">
        <v>112</v>
      </c>
      <c r="B4" s="132"/>
      <c r="C4" s="132"/>
      <c r="D4" s="132"/>
      <c r="E4" s="132"/>
      <c r="F4" s="132"/>
      <c r="G4" s="132"/>
      <c r="H4" s="132"/>
      <c r="I4" s="132"/>
      <c r="J4" s="132"/>
    </row>
    <row r="5" spans="1:11">
      <c r="A5" s="132" t="s">
        <v>5</v>
      </c>
      <c r="B5" s="132"/>
      <c r="C5" s="132"/>
      <c r="D5" s="132"/>
      <c r="E5" s="132"/>
      <c r="F5" s="132"/>
      <c r="G5" s="132"/>
      <c r="H5" s="132"/>
      <c r="I5" s="132"/>
      <c r="J5" s="132"/>
    </row>
    <row r="6" spans="1:11" ht="16" thickBot="1">
      <c r="A6" s="10"/>
      <c r="B6" s="1"/>
      <c r="C6" s="112" t="s">
        <v>113</v>
      </c>
      <c r="D6" s="1"/>
      <c r="E6" s="112" t="s">
        <v>116</v>
      </c>
      <c r="F6" s="12"/>
      <c r="G6" s="112" t="s">
        <v>115</v>
      </c>
      <c r="I6" s="112" t="s">
        <v>114</v>
      </c>
    </row>
    <row r="7" spans="1:11" ht="10.5" customHeight="1">
      <c r="A7" s="10"/>
      <c r="B7" s="1"/>
      <c r="C7" s="74"/>
      <c r="D7" s="12"/>
      <c r="E7" s="74"/>
      <c r="F7" s="1"/>
      <c r="G7" s="74"/>
      <c r="I7" s="74"/>
    </row>
    <row r="8" spans="1:11">
      <c r="A8" s="11" t="s">
        <v>60</v>
      </c>
      <c r="B8" s="1"/>
      <c r="C8" s="74"/>
      <c r="D8" s="1"/>
      <c r="E8" s="74"/>
      <c r="F8" s="1"/>
      <c r="G8" s="74"/>
      <c r="I8" s="74"/>
    </row>
    <row r="9" spans="1:11">
      <c r="A9" s="15" t="s">
        <v>133</v>
      </c>
      <c r="B9" s="1"/>
      <c r="C9" s="75">
        <v>869204</v>
      </c>
      <c r="D9" s="1"/>
      <c r="E9" s="27">
        <v>339691</v>
      </c>
      <c r="F9" s="1"/>
      <c r="G9" s="75">
        <v>261813</v>
      </c>
      <c r="I9" s="75">
        <v>124236</v>
      </c>
      <c r="K9" s="53"/>
    </row>
    <row r="10" spans="1:11">
      <c r="A10" s="15" t="s">
        <v>74</v>
      </c>
      <c r="B10" s="1"/>
      <c r="C10" s="75">
        <v>314478</v>
      </c>
      <c r="D10" s="1"/>
      <c r="E10" s="27">
        <v>98413</v>
      </c>
      <c r="F10" s="1"/>
      <c r="G10" s="75">
        <v>103325</v>
      </c>
      <c r="I10" s="75">
        <v>111873</v>
      </c>
      <c r="K10" s="53"/>
    </row>
    <row r="11" spans="1:11">
      <c r="A11" s="15" t="s">
        <v>61</v>
      </c>
      <c r="B11" s="1"/>
      <c r="C11" s="75">
        <v>-177134</v>
      </c>
      <c r="D11" s="1"/>
      <c r="E11" s="27">
        <v>-69842</v>
      </c>
      <c r="F11" s="62"/>
      <c r="G11" s="75">
        <v>-106581</v>
      </c>
      <c r="I11" s="75">
        <v>-589</v>
      </c>
      <c r="K11" s="53"/>
    </row>
    <row r="12" spans="1:11">
      <c r="A12" s="15" t="s">
        <v>71</v>
      </c>
      <c r="B12" s="1"/>
      <c r="C12" s="80">
        <v>100702</v>
      </c>
      <c r="D12" s="1"/>
      <c r="E12" s="27">
        <v>-93187</v>
      </c>
      <c r="F12" s="1"/>
      <c r="G12" s="75">
        <v>-8715</v>
      </c>
      <c r="I12" s="75">
        <v>-147958</v>
      </c>
      <c r="K12" s="53"/>
    </row>
    <row r="13" spans="1:11">
      <c r="A13" s="16" t="s">
        <v>62</v>
      </c>
      <c r="B13" s="1"/>
      <c r="C13" s="76">
        <f>SUM(C9:C12)</f>
        <v>1107250</v>
      </c>
      <c r="D13" s="1"/>
      <c r="E13" s="76">
        <f>SUM(E9:E12)</f>
        <v>275075</v>
      </c>
      <c r="F13" s="1"/>
      <c r="G13" s="76">
        <f>SUM(G9:G12)</f>
        <v>249842</v>
      </c>
      <c r="I13" s="76">
        <f>SUM(I9:I12)</f>
        <v>87562</v>
      </c>
      <c r="K13" s="53"/>
    </row>
    <row r="14" spans="1:11" ht="10.5" customHeight="1">
      <c r="A14" s="10"/>
      <c r="B14" s="1"/>
      <c r="C14" s="74"/>
      <c r="D14" s="1"/>
      <c r="E14" s="74"/>
      <c r="F14" s="1"/>
      <c r="G14" s="74"/>
      <c r="I14" s="74"/>
      <c r="K14" s="53"/>
    </row>
    <row r="15" spans="1:11">
      <c r="A15" s="17" t="s">
        <v>63</v>
      </c>
      <c r="B15" s="1"/>
      <c r="C15" s="75"/>
      <c r="D15" s="1"/>
      <c r="E15" s="75"/>
      <c r="F15" s="1"/>
      <c r="G15" s="75"/>
      <c r="I15" s="75"/>
      <c r="K15" s="53"/>
    </row>
    <row r="16" spans="1:11">
      <c r="A16" s="15" t="s">
        <v>64</v>
      </c>
      <c r="B16" s="1"/>
      <c r="C16" s="75">
        <v>28312</v>
      </c>
      <c r="D16" s="1"/>
      <c r="E16" s="75">
        <v>8438</v>
      </c>
      <c r="F16" s="27"/>
      <c r="G16" s="75">
        <v>13437</v>
      </c>
      <c r="H16" s="27"/>
      <c r="I16" s="75">
        <v>5156</v>
      </c>
      <c r="K16" s="53"/>
    </row>
    <row r="17" spans="1:11">
      <c r="A17" s="15" t="s">
        <v>73</v>
      </c>
      <c r="B17" s="1"/>
      <c r="C17" s="75"/>
      <c r="D17" s="1"/>
      <c r="E17" s="75"/>
      <c r="F17" s="1"/>
      <c r="G17" s="75"/>
      <c r="I17" s="75"/>
      <c r="K17" s="53"/>
    </row>
    <row r="18" spans="1:11">
      <c r="A18" s="16" t="s">
        <v>83</v>
      </c>
      <c r="B18" s="1"/>
      <c r="C18" s="75">
        <v>-103471</v>
      </c>
      <c r="D18" s="1"/>
      <c r="E18" s="75">
        <v>-37038</v>
      </c>
      <c r="F18" s="1"/>
      <c r="G18" s="75">
        <v>-47457</v>
      </c>
      <c r="I18" s="75">
        <v>-26580</v>
      </c>
      <c r="K18" s="53"/>
    </row>
    <row r="19" spans="1:11">
      <c r="A19" s="16" t="s">
        <v>84</v>
      </c>
      <c r="B19" s="1"/>
      <c r="C19" s="75">
        <v>-28752</v>
      </c>
      <c r="D19" s="1"/>
      <c r="E19" s="75">
        <v>-28575</v>
      </c>
      <c r="F19" s="1"/>
      <c r="G19" s="75">
        <v>-80</v>
      </c>
      <c r="I19" s="75">
        <v>-4310</v>
      </c>
      <c r="K19" s="53"/>
    </row>
    <row r="20" spans="1:11">
      <c r="A20" s="13" t="s">
        <v>72</v>
      </c>
      <c r="B20" s="1"/>
      <c r="C20" s="75">
        <v>-9679</v>
      </c>
      <c r="D20" s="1"/>
      <c r="E20" s="75">
        <v>2876</v>
      </c>
      <c r="F20" s="1"/>
      <c r="G20" s="75">
        <v>-8438</v>
      </c>
      <c r="I20" s="75">
        <v>7286</v>
      </c>
      <c r="K20" s="53"/>
    </row>
    <row r="21" spans="1:11">
      <c r="A21" s="14" t="s">
        <v>65</v>
      </c>
      <c r="B21" s="1"/>
      <c r="C21" s="76">
        <f>SUM(C16:C20)</f>
        <v>-113590</v>
      </c>
      <c r="D21" s="1"/>
      <c r="E21" s="76">
        <f>SUM(E16:E20)</f>
        <v>-54299</v>
      </c>
      <c r="F21" s="1"/>
      <c r="G21" s="76">
        <f>SUM(G16:G20)</f>
        <v>-42538</v>
      </c>
      <c r="I21" s="76">
        <f>SUM(I16:I20)</f>
        <v>-18448</v>
      </c>
      <c r="K21" s="53"/>
    </row>
    <row r="22" spans="1:11" ht="10.5" customHeight="1">
      <c r="A22" s="10"/>
      <c r="B22" s="1"/>
      <c r="C22" s="74"/>
      <c r="D22" s="1"/>
      <c r="E22" s="74"/>
      <c r="F22" s="1"/>
      <c r="G22" s="74"/>
      <c r="I22" s="74"/>
      <c r="K22" s="53"/>
    </row>
    <row r="23" spans="1:11">
      <c r="A23" s="11" t="s">
        <v>66</v>
      </c>
      <c r="B23" s="1"/>
      <c r="C23" s="75"/>
      <c r="D23" s="1"/>
      <c r="E23" s="75"/>
      <c r="F23" s="1"/>
      <c r="G23" s="75"/>
      <c r="I23" s="75"/>
      <c r="K23" s="53"/>
    </row>
    <row r="24" spans="1:11">
      <c r="A24" s="15" t="s">
        <v>100</v>
      </c>
      <c r="B24" s="1"/>
      <c r="C24" s="75">
        <v>-255754</v>
      </c>
      <c r="D24" s="1"/>
      <c r="E24" s="75">
        <v>-255754</v>
      </c>
      <c r="F24" s="1"/>
      <c r="G24" s="75">
        <v>0</v>
      </c>
      <c r="I24" s="75">
        <v>-16394</v>
      </c>
      <c r="K24" s="53"/>
    </row>
    <row r="25" spans="1:11">
      <c r="A25" s="13" t="s">
        <v>72</v>
      </c>
      <c r="B25" s="1"/>
      <c r="C25" s="80">
        <v>-20880</v>
      </c>
      <c r="D25" s="1"/>
      <c r="E25" s="80">
        <v>-4184</v>
      </c>
      <c r="F25" s="1"/>
      <c r="G25" s="75">
        <v>-6536</v>
      </c>
      <c r="I25" s="80">
        <v>-6902</v>
      </c>
      <c r="K25" s="53"/>
    </row>
    <row r="26" spans="1:11">
      <c r="A26" s="14" t="s">
        <v>67</v>
      </c>
      <c r="B26" s="1"/>
      <c r="C26" s="76">
        <f>SUM(C24:C25)</f>
        <v>-276634</v>
      </c>
      <c r="D26" s="1"/>
      <c r="E26" s="76">
        <f>SUM(E24:E25)</f>
        <v>-259938</v>
      </c>
      <c r="F26" s="1"/>
      <c r="G26" s="76">
        <f>SUM(G24:G25)</f>
        <v>-6536</v>
      </c>
      <c r="I26" s="76">
        <f>SUM(I24:I25)</f>
        <v>-23296</v>
      </c>
      <c r="K26" s="53"/>
    </row>
    <row r="27" spans="1:11" ht="10.5" customHeight="1">
      <c r="A27" s="10"/>
      <c r="B27" s="1"/>
      <c r="C27" s="74"/>
      <c r="D27" s="1"/>
      <c r="E27" s="74"/>
      <c r="F27" s="1"/>
      <c r="G27" s="74"/>
      <c r="I27" s="74"/>
      <c r="K27" s="53"/>
    </row>
    <row r="28" spans="1:11" ht="28">
      <c r="A28" s="19" t="s">
        <v>85</v>
      </c>
      <c r="B28" s="1"/>
      <c r="C28" s="75">
        <v>-12261</v>
      </c>
      <c r="D28" s="1"/>
      <c r="E28" s="75">
        <v>13498</v>
      </c>
      <c r="F28" s="1"/>
      <c r="G28" s="75">
        <v>-30339</v>
      </c>
      <c r="I28" s="75">
        <v>-2374</v>
      </c>
      <c r="K28" s="53"/>
    </row>
    <row r="29" spans="1:11" ht="10.5" customHeight="1">
      <c r="A29" s="10"/>
      <c r="B29" s="1"/>
      <c r="C29" s="74"/>
      <c r="D29" s="1"/>
      <c r="E29" s="74"/>
      <c r="F29" s="1"/>
      <c r="G29" s="74"/>
      <c r="I29" s="74"/>
      <c r="K29" s="53"/>
    </row>
    <row r="30" spans="1:11">
      <c r="A30" s="11" t="s">
        <v>68</v>
      </c>
      <c r="B30" s="1"/>
      <c r="C30" s="113">
        <f>C13+C21+C26+C28</f>
        <v>704765</v>
      </c>
      <c r="D30" s="1"/>
      <c r="E30" s="113">
        <f>E13+E21+E26+E28</f>
        <v>-25664</v>
      </c>
      <c r="F30" s="1"/>
      <c r="G30" s="113">
        <f>G13+G21+G26+G28</f>
        <v>170429</v>
      </c>
      <c r="I30" s="113">
        <f>I13+I21+I26+I28</f>
        <v>43444</v>
      </c>
      <c r="K30" s="53"/>
    </row>
    <row r="31" spans="1:11" ht="10.5" customHeight="1">
      <c r="A31" s="10"/>
      <c r="B31" s="1"/>
      <c r="C31" s="74"/>
      <c r="D31" s="1"/>
      <c r="E31" s="74"/>
      <c r="F31" s="1"/>
      <c r="G31" s="74"/>
      <c r="I31" s="74"/>
      <c r="K31" s="53"/>
    </row>
    <row r="32" spans="1:11">
      <c r="A32" s="11" t="s">
        <v>69</v>
      </c>
      <c r="B32" s="1"/>
      <c r="C32" s="83">
        <v>3092974</v>
      </c>
      <c r="D32" s="1"/>
      <c r="E32" s="83">
        <f>G34</f>
        <v>3823403</v>
      </c>
      <c r="F32" s="1"/>
      <c r="G32" s="83">
        <v>3652974</v>
      </c>
      <c r="I32" s="83">
        <v>2876384</v>
      </c>
      <c r="K32" s="53"/>
    </row>
    <row r="33" spans="1:11" ht="10.5" customHeight="1">
      <c r="A33" s="10"/>
      <c r="B33" s="1"/>
      <c r="C33" s="74"/>
      <c r="D33" s="1"/>
      <c r="E33" s="74"/>
      <c r="F33" s="1"/>
      <c r="G33" s="74"/>
      <c r="I33" s="74"/>
      <c r="K33" s="53"/>
    </row>
    <row r="34" spans="1:11" ht="16" thickBot="1">
      <c r="A34" s="11" t="s">
        <v>70</v>
      </c>
      <c r="B34" s="1"/>
      <c r="C34" s="77">
        <f>C32+C30</f>
        <v>3797739</v>
      </c>
      <c r="D34" s="1"/>
      <c r="E34" s="77">
        <f>E32+E30</f>
        <v>3797739</v>
      </c>
      <c r="F34" s="1"/>
      <c r="G34" s="114">
        <f>G32+G30</f>
        <v>3823403</v>
      </c>
      <c r="H34" s="52"/>
      <c r="I34" s="114">
        <f>I32+I30</f>
        <v>2919828</v>
      </c>
      <c r="K34" s="53"/>
    </row>
    <row r="35" spans="1:11" ht="16" thickTop="1">
      <c r="A35" s="11"/>
      <c r="C35" s="81" t="str">
        <f>IF(C34-'Quarterly BS'!C9=0," ","ERROR")</f>
        <v xml:space="preserve"> </v>
      </c>
      <c r="D35" s="1"/>
      <c r="E35" s="81" t="str">
        <f>IF(E34-'Quarterly BS'!C9=0," ","ERROR")</f>
        <v xml:space="preserve"> </v>
      </c>
      <c r="G35" s="81" t="str">
        <f>IF(G34-'Quarterly BS'!F9=0," ","ERROR")</f>
        <v xml:space="preserve"> </v>
      </c>
      <c r="I35" s="81" t="str">
        <f>IF(I34-'Quarterly BS'!I9=0," ","ERROR")</f>
        <v xml:space="preserve"> </v>
      </c>
    </row>
    <row r="36" spans="1:11">
      <c r="D36" s="1"/>
    </row>
  </sheetData>
  <mergeCells count="4">
    <mergeCell ref="A5:J5"/>
    <mergeCell ref="A4:J4"/>
    <mergeCell ref="A3:J3"/>
    <mergeCell ref="A1:J1"/>
  </mergeCells>
  <phoneticPr fontId="16" type="noConversion"/>
  <pageMargins left="0.7" right="0.7" top="0.75" bottom="0.75" header="0.3" footer="0.3"/>
  <pageSetup paperSize="9" scale="9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23</vt:i4>
      </vt:variant>
    </vt:vector>
  </HeadingPairs>
  <TitlesOfParts>
    <vt:vector size="27" baseType="lpstr">
      <vt:lpstr>Quarterly BS</vt:lpstr>
      <vt:lpstr>Quarterly IS-3M</vt:lpstr>
      <vt:lpstr>Quarterly IS-9M</vt:lpstr>
      <vt:lpstr>Quarterly CF</vt:lpstr>
      <vt:lpstr>'Quarterly BS'!ActDesc</vt:lpstr>
      <vt:lpstr>'Quarterly BS'!ActDesc_1</vt:lpstr>
      <vt:lpstr>'Quarterly BS'!Col01_1</vt:lpstr>
      <vt:lpstr>'Quarterly BS'!Col02_1</vt:lpstr>
      <vt:lpstr>'Quarterly BS'!Col03_1</vt:lpstr>
      <vt:lpstr>'Quarterly BS'!Col04_1</vt:lpstr>
      <vt:lpstr>'Quarterly BS'!Col05_1</vt:lpstr>
      <vt:lpstr>'Quarterly BS'!Col06_1</vt:lpstr>
      <vt:lpstr>'Quarterly IS-9M'!Col07_1</vt:lpstr>
      <vt:lpstr>'Quarterly IS-9M'!Col08_1</vt:lpstr>
      <vt:lpstr>'Quarterly BS'!DataEnd</vt:lpstr>
      <vt:lpstr>'Quarterly BS'!DataEnd_1</vt:lpstr>
      <vt:lpstr>'Quarterly CF'!EndYear1CE_1</vt:lpstr>
      <vt:lpstr>'Quarterly BS'!EndYear1CE_2</vt:lpstr>
      <vt:lpstr>'Quarterly CF'!EndYearCE_1</vt:lpstr>
      <vt:lpstr>'Quarterly IS-3M'!FiscalPeriod1CE</vt:lpstr>
      <vt:lpstr>'Quarterly IS-9M'!FiscalPeriod1CE_2</vt:lpstr>
      <vt:lpstr>'Quarterly IS-3M'!FiscalPeriodCE</vt:lpstr>
      <vt:lpstr>'Quarterly IS-9M'!FiscalPeriodCE_2</vt:lpstr>
      <vt:lpstr>'Quarterly BS'!Print_Area</vt:lpstr>
      <vt:lpstr>'Quarterly CF'!Print_Area</vt:lpstr>
      <vt:lpstr>'Quarterly IS-3M'!Print_Area</vt:lpstr>
      <vt:lpstr>'Quarterly IS-9M'!Print_Area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許憶萍</cp:lastModifiedBy>
  <cp:lastPrinted>2025-10-21T12:46:19Z</cp:lastPrinted>
  <dcterms:created xsi:type="dcterms:W3CDTF">2013-06-24T05:03:59Z</dcterms:created>
  <dcterms:modified xsi:type="dcterms:W3CDTF">2025-10-27T08:43:06Z</dcterms:modified>
</cp:coreProperties>
</file>